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trag" state="visible" r:id="rId4"/>
    <sheet sheetId="2" name="Beispiel" state="visible" r:id="rId5"/>
    <sheet sheetId="3" name="Feiertage" state="visible" r:id="rId6"/>
    <sheet sheetId="4" name="Anleitung" state="visible" r:id="rId7"/>
  </sheets>
  <definedNames>
    <definedName name="_xlnm.Print_Area" localSheetId="0">'Antrag'!$A1:$H39</definedName>
    <definedName name="_xlnm.Print_Area" localSheetId="1">'Beispiel'!$A1:$H39</definedName>
    <definedName name="_xlnm.Print_Area" localSheetId="2">'Feiertage'!$A1:$I56</definedName>
  </definedNames>
  <calcPr calcId="171027" fullCalcOnLoad="1"/>
</workbook>
</file>

<file path=xl/comments1.xml><?xml version="1.0" encoding="utf-8"?>
<comments xmlns="http://schemas.openxmlformats.org/spreadsheetml/2006/main">
  <authors>
    <author>Author</author>
  </authors>
  <commentList>
    <comment ref="B8" authorId="0">
      <text>
        <r>
          <t>Bestimmt, welche gesetzlichen Feiertage nicht als Urlaubstag zählen.</t>
        </r>
      </text>
    </comment>
    <comment ref="B10" authorId="0">
      <text>
        <r>
          <t>Kreuzen Sie die Tage an, an denen Sie laut Vertrag arbeiten. Bei Teilzeit an drei Tagen nur diese drei.</t>
        </r>
      </text>
    </comment>
    <comment ref="B15" authorId="0">
      <text>
        <r>
          <t>Nur ausfüllen, wenn an einem Tag im Zeitraum nur ein halber Urlaubstag genommen wird.</t>
        </r>
      </text>
    </comment>
    <comment ref="B20" authorId="0">
      <text>
        <r>
          <t>Urlaubstage im Jahr laut Arbeitsvertrag. Gesetzliches Minimum bei fünf Arbeitstagen pro Woche: 20 Tage.</t>
        </r>
      </text>
    </comment>
    <comment ref="B21" authorId="0">
      <text>
        <r>
          <t>Alle Urlaubstage dieses Jahres, die schon genommen oder bereits genehmigt sind, ohne diesen Antrag.</t>
        </r>
      </text>
    </comment>
  </commentList>
</comments>
</file>

<file path=xl/comments2.xml><?xml version="1.0" encoding="utf-8"?>
<comments xmlns="http://schemas.openxmlformats.org/spreadsheetml/2006/main">
  <authors>
    <author>Author</author>
  </authors>
  <commentList>
    <comment ref="B8" authorId="0">
      <text>
        <r>
          <t>Bestimmt, welche gesetzlichen Feiertage nicht als Urlaubstag zählen.</t>
        </r>
      </text>
    </comment>
    <comment ref="B10" authorId="0">
      <text>
        <r>
          <t>Kreuzen Sie die Tage an, an denen Sie laut Vertrag arbeiten. Bei Teilzeit an drei Tagen nur diese drei.</t>
        </r>
      </text>
    </comment>
    <comment ref="B15" authorId="0">
      <text>
        <r>
          <t>Nur ausfüllen, wenn an einem Tag im Zeitraum nur ein halber Urlaubstag genommen wird.</t>
        </r>
      </text>
    </comment>
    <comment ref="B20" authorId="0">
      <text>
        <r>
          <t>Urlaubstage im Jahr laut Arbeitsvertrag. Gesetzliches Minimum bei fünf Arbeitstagen pro Woche: 20 Tage.</t>
        </r>
      </text>
    </comment>
    <comment ref="B21" authorId="0">
      <text>
        <r>
          <t>Alle Urlaubstage dieses Jahres, die schon genommen oder bereits genehmigt sind, ohne diesen Antrag.</t>
        </r>
      </text>
    </comment>
  </commentList>
</comments>
</file>

<file path=xl/sharedStrings.xml><?xml version="1.0" encoding="utf-8"?>
<sst xmlns="http://schemas.openxmlformats.org/spreadsheetml/2006/main" count="311" uniqueCount="157">
  <si>
    <t>Urlaubsantrag</t>
  </si>
  <si>
    <t>Zeitraum und Bundesland eintragen: Das Blatt zählt die Arbeitstage ohne Wochenenden und gesetzliche Feiertage und rechnet den Resturlaub. Rechts steht, wie jeder Tag gezählt wird.</t>
  </si>
  <si>
    <t>Weiß: hier eintragen</t>
  </si>
  <si>
    <t>Grau: wird berechnet</t>
  </si>
  <si>
    <t>Muster</t>
  </si>
  <si>
    <t>Wochenmuster für die Formeln (1 = frei, Mo bis So)</t>
  </si>
  <si>
    <t>Antragsteller/in</t>
  </si>
  <si>
    <t>So zählt die Datei jeden Tag</t>
  </si>
  <si>
    <t>Name</t>
  </si>
  <si>
    <t>Personal-Nr.</t>
  </si>
  <si>
    <t>Datum</t>
  </si>
  <si>
    <t>Tag</t>
  </si>
  <si>
    <t>zählt</t>
  </si>
  <si>
    <t>Hinweis</t>
  </si>
  <si>
    <t>Abteilung / Team</t>
  </si>
  <si>
    <t>Vorgesetzte/r</t>
  </si>
  <si>
    <t>Bundesland</t>
  </si>
  <si>
    <t>Hessen</t>
  </si>
  <si>
    <t>Antragsdatum</t>
  </si>
  <si>
    <t>Arbeitstage der Woche</t>
  </si>
  <si>
    <t>Mo</t>
  </si>
  <si>
    <t>Di</t>
  </si>
  <si>
    <t>Mi</t>
  </si>
  <si>
    <t>Do</t>
  </si>
  <si>
    <t>Fr</t>
  </si>
  <si>
    <t>Sa</t>
  </si>
  <si>
    <t>So</t>
  </si>
  <si>
    <t>x = an diesem Tag wird gearbeitet</t>
  </si>
  <si>
    <t>x</t>
  </si>
  <si>
    <t>Art und Zeitraum</t>
  </si>
  <si>
    <t>Art der Abwesenheit</t>
  </si>
  <si>
    <t>Erholungsurlaub</t>
  </si>
  <si>
    <t>Anlass (Sonderurl.)</t>
  </si>
  <si>
    <t>Erster Tag</t>
  </si>
  <si>
    <t>Letzter Tag</t>
  </si>
  <si>
    <t>Halber Tag am</t>
  </si>
  <si>
    <t>2. halber Tag am</t>
  </si>
  <si>
    <t>Kalendertage</t>
  </si>
  <si>
    <t>Arbeitstage</t>
  </si>
  <si>
    <t>Davon halbe Tage</t>
  </si>
  <si>
    <t>Beantragte Tage</t>
  </si>
  <si>
    <t>Urlaubskonto (nur bei Erholungsurlaub)</t>
  </si>
  <si>
    <t>Jahresanspruch (Tage)</t>
  </si>
  <si>
    <t>Übertrag Vorjahr</t>
  </si>
  <si>
    <t>Genommen oder genehmigt</t>
  </si>
  <si>
    <t>Rest vor Antrag</t>
  </si>
  <si>
    <t>Dieser Antrag</t>
  </si>
  <si>
    <t>Rest nach Antrag</t>
  </si>
  <si>
    <t>Vertretung und Bemerkung</t>
  </si>
  <si>
    <t>Vertretung</t>
  </si>
  <si>
    <t>Erreichbar (optional)</t>
  </si>
  <si>
    <t>Bemerkung</t>
  </si>
  <si>
    <t>Datum, Unterschrift Antragsteller/in</t>
  </si>
  <si>
    <t>Unterschrift Vertretung (zur Kenntnis)</t>
  </si>
  <si>
    <t>Entscheidung der oder des Vorgesetzten</t>
  </si>
  <si>
    <t>Entscheidung</t>
  </si>
  <si>
    <t>Begründung</t>
  </si>
  <si>
    <t>Unterschrift Vorgesetzte/r</t>
  </si>
  <si>
    <t>Vermerk Personalabteilung</t>
  </si>
  <si>
    <t>Im Konto gebucht am</t>
  </si>
  <si>
    <t>Kürzel</t>
  </si>
  <si>
    <t>Summe</t>
  </si>
  <si>
    <t>Urlaubsantrag (ausgefülltes Beispiel)</t>
  </si>
  <si>
    <t>Lena Bauer</t>
  </si>
  <si>
    <t>1042</t>
  </si>
  <si>
    <t>Beratung</t>
  </si>
  <si>
    <t>Markus Müller</t>
  </si>
  <si>
    <t>Jonas Becker</t>
  </si>
  <si>
    <t>Am 24.12. und 31.12. ist bei uns ab 12 Uhr frei, deshalb je ein halber Urlaubstag. Die restlichen 4 Tage bitte nach 2027 übertragen: Der Abschluss bei der Bauer KG im November ließ keinen Urlaub zu.</t>
  </si>
  <si>
    <t>02.11.2026</t>
  </si>
  <si>
    <t>genehmigt</t>
  </si>
  <si>
    <t>SK</t>
  </si>
  <si>
    <t>Feiertag</t>
  </si>
  <si>
    <t>Gilt in (Kürzel oder „alle“)</t>
  </si>
  <si>
    <t>Feiertage im Land laut Blatt Antrag</t>
  </si>
  <si>
    <t>Feiertage im Land laut Blatt Beispiel</t>
  </si>
  <si>
    <t>Neujahr</t>
  </si>
  <si>
    <t>alle</t>
  </si>
  <si>
    <t>Baden-Württemberg</t>
  </si>
  <si>
    <t>BW</t>
  </si>
  <si>
    <t>Heilige Drei Könige</t>
  </si>
  <si>
    <t>BW BY ST</t>
  </si>
  <si>
    <t>Bayern</t>
  </si>
  <si>
    <t>BY</t>
  </si>
  <si>
    <t>Internationaler Frauentag</t>
  </si>
  <si>
    <t>BE MV</t>
  </si>
  <si>
    <t>Berlin</t>
  </si>
  <si>
    <t>BE</t>
  </si>
  <si>
    <t>Karfreitag</t>
  </si>
  <si>
    <t>Brandenburg</t>
  </si>
  <si>
    <t>BB</t>
  </si>
  <si>
    <t>Ostermontag</t>
  </si>
  <si>
    <t>Bremen</t>
  </si>
  <si>
    <t>HB</t>
  </si>
  <si>
    <t>Tag der Arbeit</t>
  </si>
  <si>
    <t>Hamburg</t>
  </si>
  <si>
    <t>HH</t>
  </si>
  <si>
    <t>Christi Himmelfahrt</t>
  </si>
  <si>
    <t>HE</t>
  </si>
  <si>
    <t>Pfingstmontag</t>
  </si>
  <si>
    <t>Mecklenburg-Vorpommern</t>
  </si>
  <si>
    <t>MV</t>
  </si>
  <si>
    <t>Fronleichnam</t>
  </si>
  <si>
    <t>BW BY HE NW RP SL</t>
  </si>
  <si>
    <t>Niedersachsen</t>
  </si>
  <si>
    <t>NI</t>
  </si>
  <si>
    <t>Mariä Himmelfahrt</t>
  </si>
  <si>
    <t>SL</t>
  </si>
  <si>
    <t>Nordrhein-Westfalen</t>
  </si>
  <si>
    <t>NW</t>
  </si>
  <si>
    <t>Weltkindertag</t>
  </si>
  <si>
    <t>TH</t>
  </si>
  <si>
    <t>Rheinland-Pfalz</t>
  </si>
  <si>
    <t>RP</t>
  </si>
  <si>
    <t>Tag der Deutschen Einheit</t>
  </si>
  <si>
    <t>Saarland</t>
  </si>
  <si>
    <t>Reformationstag</t>
  </si>
  <si>
    <t>BB HB HH MV NI SN ST SH TH</t>
  </si>
  <si>
    <t>Sachsen</t>
  </si>
  <si>
    <t>SN</t>
  </si>
  <si>
    <t>Allerheiligen</t>
  </si>
  <si>
    <t>BW BY NW RP SL</t>
  </si>
  <si>
    <t>Sachsen-Anhalt</t>
  </si>
  <si>
    <t>ST</t>
  </si>
  <si>
    <t>Buß- und Bettag</t>
  </si>
  <si>
    <t>Schleswig-Holstein</t>
  </si>
  <si>
    <t>SH</t>
  </si>
  <si>
    <t>1. Weihnachtstag</t>
  </si>
  <si>
    <t>Thüringen</t>
  </si>
  <si>
    <t>2. Weihnachtstag</t>
  </si>
  <si>
    <t>Gesetzliche Feiertage, berechnet für 2026 bis 2028. Nicht enthalten sind Feiertage, die nur in einzelnen Gemeinden gelten (z. B. Fronleichnam in Teilen von Sachsen und Thüringen, Mariä Himmelfahrt in Teilen Bayerns, Augsburger Friedensfest). Weitere Jahre oder Betriebsferien unten anfügen, sie werden mitgezählt. Angaben ohne Gewähr.</t>
  </si>
  <si>
    <t>So nutzen Sie den Urlaubsantrag</t>
  </si>
  <si>
    <t>Ein Blatt pro Antrag. Für den nächsten Antrag das Blatt kopieren (Rechtsklick auf den Reiter, „Verschieben/Kopieren“, Haken bei „Kopie erstellen“) oder die Datei neu speichern. Kopien rechnen mit dem Bundesland des Blatts „Antrag“.</t>
  </si>
  <si>
    <t>Ausfüllen</t>
  </si>
  <si>
    <t>1. Name, Abteilung, Vorgesetzte/r, Bundesland und Antragsdatum eintragen.</t>
  </si>
  <si>
    <t>2. Bei „Arbeitstage der Woche“ die Tage ankreuzen, an denen Sie arbeiten. Vorgegeben ist Montag bis Freitag. Bei Teilzeit, etwa Montag bis Mittwoch, nur diese Tage.</t>
  </si>
  <si>
    <t>3. Art der Abwesenheit wählen, ersten und letzten Tag eintragen. Fällt ein halber Urlaubstag in den Zeitraum, das Datum bei „Halber Tag am“ eintragen.</t>
  </si>
  <si>
    <t>4. Jahresanspruch, Übertrag aus dem Vorjahr und die schon genommenen oder genehmigten Tage eintragen. Der Resturlaub vor und nach dem Antrag erscheint grau.</t>
  </si>
  <si>
    <t>5. Vertretung eintragen, ausdrucken oder als PDF speichern, unterschreiben und abgeben. Die Entscheidung trägt die oder der Vorgesetzte ein.</t>
  </si>
  <si>
    <t>So rechnet das Blatt</t>
  </si>
  <si>
    <t>Arbeitstage = Tage zwischen erstem und letztem Tag, an denen Sie laut „Arbeitstage der Woche“ arbeiten, ohne die gesetzlichen Feiertage des gewählten Bundeslands. Fällt ein Feiertag auf einen Urlaubstag, kostet er keinen Urlaubstag.</t>
  </si>
  <si>
    <t>Beantragte Tage = Arbeitstage minus 0,5 für jeden halben Tag. Ein halber Tag zählt nur, wenn er im Zeitraum liegt und ein Arbeitstag ist.</t>
  </si>
  <si>
    <t>Vom Urlaubskonto abgezogen wird nur Erholungsurlaub. Sonderurlaub, unbezahlter Urlaub und Zeitausgleich lassen den Resturlaub unverändert.</t>
  </si>
  <si>
    <t>Die Tabelle rechts („So zählt die Datei jeden Tag“) zeigt jeden Tag des Zeitraums mit Grund. Sie wird nicht mitgedruckt.</t>
  </si>
  <si>
    <t>Gesetzliche Feiertage für 2026 bis 2028 stehen im Blatt „Feiertage“. Feiertage, die nur in einzelnen Gemeinden gelten, fehlen. Betriebsferien oder weitere Jahre unten im Blatt „Feiertage“ anfügen und in der Spalte „Gilt in“ „alle“ oder das Kürzel des Bundeslands eintragen.</t>
  </si>
  <si>
    <t>Heiligabend (24.12.) und Silvester (31.12.) sind keine gesetzlichen Feiertage. Ist im Betrieb ab Mittag frei, tragen Sie diese Tage als halben Tag ein.</t>
  </si>
  <si>
    <t>Gut zu wissen</t>
  </si>
  <si>
    <t>Mindesturlaub: 24 Werktage im Jahr (§ 3 BUrlG). Werktage sind Montag bis Samstag, bei fünf Arbeitstagen pro Woche sind das 20 Urlaubstage.</t>
  </si>
  <si>
    <t>Der Arbeitgeber berücksichtigt die Urlaubswünsche, außer dringende betriebliche Belange oder vorrangige Wünsche anderer Beschäftigter stehen entgegen (§ 7 Abs. 1 BUrlG).</t>
  </si>
  <si>
    <t>Urlaub ist im laufenden Kalenderjahr zu nehmen. Übertragen wird er nur aus dringenden betrieblichen oder persönlichen Gründen und muss dann bis zum 31. März genommen werden (§ 7 Abs. 3 BUrlG). Verfallen kann er nach der Rechtsprechung des Bundesarbeitsgerichts nur, wenn der Arbeitgeber rechtzeitig auf den Resturlaub und den drohenden Verfall hingewiesen hat.</t>
  </si>
  <si>
    <t>Eine Form schreibt das Gesetz für den Urlaubsantrag nicht vor. Schriftlich ist trotzdem sinnvoll, damit Zeitraum und Genehmigung später nachvollziehbar sind.</t>
  </si>
  <si>
    <t>Bundesurlaubsgesetz: www.gesetze-im-internet.de/burlg/</t>
  </si>
  <si>
    <t>Mehr Vorlagen und Erklärungen</t>
  </si>
  <si>
    <t>Erklärung und Beispiel zu dieser Vorlage: www.teamspace.de/vorlagen/urlaubsantrag/</t>
  </si>
  <si>
    <t>Alle kostenlosen Vorlagen: www.teamspace.de/vorlagen/</t>
  </si>
  <si>
    <t>Urlaub beantragen und freigeben ohne Formular, mit Urlaubskonto und Teamkalender: www.teamspace.de/hr-software/urlaubsverwaltung/</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</si>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</sst>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ddd"/>
    <numFmt numFmtId="166" formatCode="0.0"/>
    <numFmt numFmtId="167" formatCode="dd.mm.yyyy;;"/>
  </numFmts>
  <fonts count="13"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9"/>
      <name val="Calibri"/>
    </font>
    <font>
      <color rgb="FF1F2937"/>
      <sz val="10"/>
      <name val="Calibri"/>
    </font>
    <font>
      <i/>
      <color rgb="FF4B5563"/>
      <sz val="9"/>
      <name val="Calibri"/>
    </font>
    <font>
      <b/>
      <color rgb="FF1B338B"/>
      <sz val="11"/>
      <name val="Calibri"/>
    </font>
    <font>
      <color rgb="FF0B1220"/>
      <sz val="10"/>
      <name val="Calibri"/>
    </font>
    <font>
      <b/>
      <color rgb="FF1B338B"/>
      <sz val="10"/>
      <name val="Calibri"/>
    </font>
    <font>
      <b/>
      <color rgb="FF1C2F6F"/>
      <sz val="10"/>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thin">
        <color rgb="FF3667F3"/>
      </bottom>
      <diagonal/>
    </border>
    <border>
      <left/>
      <right/>
      <top style="thin">
        <color rgb="FF4B5563"/>
      </top>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2" borderId="1" xfId="0" applyFont="1" applyFill="1" applyBorder="1" applyAlignment="1">
      <alignment vertical="center"/>
    </xf>
    <xf numFmtId="0" fontId="6" fillId="0" borderId="0" xfId="0" applyFont="1" applyAlignment="1">
      <alignment vertical="center"/>
    </xf>
    <xf numFmtId="0" fontId="7" fillId="0" borderId="2" xfId="0" applyFont="1" applyBorder="1" applyAlignment="1">
      <alignment vertical="bottom"/>
    </xf>
    <xf numFmtId="0" fontId="8" fillId="0" borderId="1" xfId="0" applyFont="1" applyBorder="1" applyAlignment="1">
      <alignment vertical="center"/>
    </xf>
    <xf numFmtId="0" fontId="9" fillId="3" borderId="1" xfId="0" applyFont="1" applyFill="1" applyBorder="1" applyAlignment="1">
      <alignment horizontal="left" vertical="center" wrapText="1"/>
    </xf>
    <xf numFmtId="164" fontId="5" fillId="2" borderId="1" xfId="0" applyNumberFormat="1" applyFont="1" applyFill="1" applyBorder="1" applyAlignment="1">
      <alignment vertical="center"/>
    </xf>
    <xf numFmtId="165" fontId="5" fillId="2" borderId="1" xfId="0" applyNumberFormat="1" applyFont="1" applyFill="1" applyBorder="1" applyAlignment="1">
      <alignment vertical="center"/>
    </xf>
    <xf numFmtId="166" fontId="5" fillId="2" borderId="1" xfId="0" applyNumberFormat="1" applyFont="1" applyFill="1" applyBorder="1" applyAlignment="1">
      <alignment vertical="center"/>
    </xf>
    <xf numFmtId="164" fontId="8" fillId="0" borderId="1" xfId="0" applyNumberFormat="1" applyFont="1" applyBorder="1" applyAlignment="1">
      <alignment vertical="center"/>
    </xf>
    <xf numFmtId="0" fontId="4" fillId="0" borderId="0" xfId="0" applyFont="1" applyAlignment="1">
      <alignment horizontal="center" vertical="center"/>
    </xf>
    <xf numFmtId="0" fontId="8" fillId="0" borderId="1" xfId="0" applyFont="1" applyBorder="1" applyAlignment="1">
      <alignment horizontal="center" vertical="center"/>
    </xf>
    <xf numFmtId="1" fontId="5" fillId="2" borderId="1" xfId="0" applyNumberFormat="1" applyFont="1" applyFill="1" applyBorder="1" applyAlignment="1">
      <alignment vertical="center"/>
    </xf>
    <xf numFmtId="166" fontId="10" fillId="3" borderId="1" xfId="0" applyNumberFormat="1" applyFont="1" applyFill="1" applyBorder="1" applyAlignment="1">
      <alignment vertical="center"/>
    </xf>
    <xf numFmtId="166" fontId="8" fillId="0" borderId="1" xfId="0" applyNumberFormat="1" applyFont="1" applyBorder="1" applyAlignment="1">
      <alignment vertical="center"/>
    </xf>
    <xf numFmtId="0" fontId="4" fillId="0" borderId="0" xfId="0" applyFont="1" applyAlignment="1">
      <alignment vertical="top"/>
    </xf>
    <xf numFmtId="0" fontId="8" fillId="0" borderId="1" xfId="0" applyFont="1" applyBorder="1" applyAlignment="1">
      <alignment vertical="top" wrapText="1"/>
    </xf>
    <xf numFmtId="0" fontId="4" fillId="0" borderId="3" xfId="0" applyFont="1" applyBorder="1"/>
    <xf numFmtId="0" fontId="0" fillId="0" borderId="3" xfId="0" applyBorder="1"/>
    <xf numFmtId="0" fontId="10" fillId="3" borderId="1" xfId="0" applyFont="1" applyFill="1" applyBorder="1" applyAlignment="1">
      <alignment vertical="center"/>
    </xf>
    <xf numFmtId="0" fontId="6" fillId="0" borderId="0" xfId="0" applyFont="1" applyAlignment="1">
      <alignment vertical="top" wrapText="1"/>
    </xf>
    <xf numFmtId="0" fontId="5" fillId="0" borderId="0" xfId="0" applyFont="1" applyAlignment="1">
      <alignment vertical="bottom"/>
    </xf>
    <xf numFmtId="167" fontId="5" fillId="2" borderId="1" xfId="0" applyNumberFormat="1" applyFont="1" applyFill="1" applyBorder="1" applyAlignment="1">
      <alignment vertical="center"/>
    </xf>
    <xf numFmtId="0" fontId="1" fillId="0" borderId="0" xfId="0" applyFont="1"/>
    <xf numFmtId="0" fontId="5" fillId="0" borderId="0" xfId="0" applyFont="1" applyAlignment="1">
      <alignment vertical="top" wrapText="1"/>
    </xf>
    <xf numFmtId="0" fontId="11" fillId="0" borderId="0" xfId="0" applyFont="1"/>
    <xf numFmtId="0" fontId="12" fillId="0" borderId="0" xfId="0" applyFont="1"/>
  </cellXfs>
  <cellStyles count="1">
    <cellStyle name="Normal" xfId="0" builtinId="0"/>
  </cellStyles>
  <dxfs count="4">
    <dxf>
      <font>
        <color rgb="FF4B5563"/>
      </font>
      <fill>
        <patternFill patternType="solid">
          <bgColor rgb="FFE5E7EB"/>
        </patternFill>
      </fill>
    </dxf>
    <dxf>
      <fill>
        <patternFill patternType="solid">
          <bgColor rgb="FFFFF5E6"/>
        </patternFill>
      </fill>
    </dxf>
    <dxf>
      <font>
        <color rgb="FF4B5563"/>
      </font>
      <fill>
        <patternFill patternType="solid">
          <bgColor rgb="FFE5E7EB"/>
        </patternFill>
      </fill>
    </dxf>
    <dxf>
      <fill>
        <patternFill patternType="solid">
          <bgColor rgb="FFFFF5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esetze-im-internet.de/burlg/" TargetMode="External"/><Relationship Id="rId2" Type="http://schemas.openxmlformats.org/officeDocument/2006/relationships/hyperlink" Target="https://www.teamspace.de/vorlagen/urlaubsantrag/" TargetMode="External"/><Relationship Id="rId3" Type="http://schemas.openxmlformats.org/officeDocument/2006/relationships/hyperlink" Target="https://www.teamspace.de/vorlagen/" TargetMode="External"/><Relationship Id="rId4" Type="http://schemas.openxmlformats.org/officeDocument/2006/relationships/hyperlink" Target="https://www.teamspace.de/hr-software/urlaubsverwalt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M47"/>
  <sheetViews>
    <sheetView workbookViewId="0" showGridLines="0"/>
  </sheetViews>
  <sheetFormatPr defaultRowHeight="18" outlineLevelRow="0" outlineLevelCol="0" x14ac:dyDescent="55" customHeight="1"/>
  <cols>
    <col min="1" max="1" width="26" customWidth="1"/>
    <col min="2" max="8" width="9.5" customWidth="1"/>
    <col min="9" max="9" width="3" customWidth="1"/>
    <col min="10" max="10" width="11" customWidth="1"/>
    <col min="11" max="11" width="6" customWidth="1"/>
    <col min="12" max="12" width="7" customWidth="1"/>
    <col min="13" max="13" width="30" customWidth="1"/>
  </cols>
  <sheetData>
    <row r="1" ht="30" customHeight="1" spans="1:8" x14ac:dyDescent="0.25">
      <c r="A1" s="1" t="s">
        <v>0</v>
      </c>
      <c r="B1" s="1"/>
      <c r="C1" s="1"/>
      <c r="D1" s="1"/>
      <c r="E1" s="1"/>
      <c r="F1" s="1"/>
      <c r="G1" s="1"/>
      <c r="H1" s="1"/>
    </row>
    <row r="2" ht="30" customHeight="1" spans="1:8" x14ac:dyDescent="0.25">
      <c r="A2" s="2" t="s">
        <v>1</v>
      </c>
      <c r="B2" s="2"/>
      <c r="C2" s="2"/>
      <c r="D2" s="2"/>
      <c r="E2" s="2"/>
      <c r="F2" s="2"/>
      <c r="G2" s="2"/>
      <c r="H2" s="2"/>
    </row>
    <row r="3" ht="16" customHeight="1" spans="1:4" x14ac:dyDescent="0.25">
      <c r="A3" s="3" t="s">
        <v>2</v>
      </c>
      <c r="B3" s="3"/>
      <c r="C3" s="4" t="s">
        <v>3</v>
      </c>
      <c r="D3" s="4"/>
    </row>
    <row r="4" spans="10:13" x14ac:dyDescent="0.25">
      <c r="J4" s="5" t="s">
        <v>4</v>
      </c>
      <c r="K4" s="6">
        <f>IF(TRIM(B10)="","1","0")&amp;IF(TRIM(C10)="","1","0")&amp;IF(TRIM(D10)="","1","0")&amp;IF(TRIM(E10)="","1","0")&amp;IF(TRIM(F10)="","1","0")&amp;IF(TRIM(G10)="","1","0")&amp;IF(TRIM(H10)="","1","0")</f>
      </c>
      <c r="L4" s="6"/>
      <c r="M4" s="7" t="s">
        <v>5</v>
      </c>
    </row>
    <row r="5" ht="22" customHeight="1" spans="1:13" x14ac:dyDescent="0.25">
      <c r="A5" s="8" t="s">
        <v>6</v>
      </c>
      <c r="B5" s="8"/>
      <c r="C5" s="8"/>
      <c r="D5" s="8"/>
      <c r="E5" s="8"/>
      <c r="F5" s="8"/>
      <c r="G5" s="8"/>
      <c r="H5" s="8"/>
      <c r="J5" s="8" t="s">
        <v>7</v>
      </c>
      <c r="K5" s="8"/>
      <c r="L5" s="8"/>
      <c r="M5" s="8"/>
    </row>
    <row r="6" ht="20" customHeight="1" spans="1:13" x14ac:dyDescent="0.25">
      <c r="A6" s="5" t="s">
        <v>8</v>
      </c>
      <c r="B6" s="9"/>
      <c r="C6" s="9"/>
      <c r="D6" s="9"/>
      <c r="E6" s="5" t="s">
        <v>9</v>
      </c>
      <c r="F6" s="5"/>
      <c r="G6" s="9"/>
      <c r="H6" s="9"/>
      <c r="J6" s="10" t="s">
        <v>10</v>
      </c>
      <c r="K6" s="10" t="s">
        <v>11</v>
      </c>
      <c r="L6" s="10" t="s">
        <v>12</v>
      </c>
      <c r="M6" s="10" t="s">
        <v>13</v>
      </c>
    </row>
    <row r="7" ht="20" customHeight="1" spans="1:13" x14ac:dyDescent="0.25">
      <c r="A7" s="5" t="s">
        <v>14</v>
      </c>
      <c r="B7" s="9"/>
      <c r="C7" s="9"/>
      <c r="D7" s="9"/>
      <c r="E7" s="5" t="s">
        <v>15</v>
      </c>
      <c r="F7" s="5"/>
      <c r="G7" s="9"/>
      <c r="H7" s="9"/>
      <c r="J7" s="11">
        <f>IF(OR($B$14="",$G$14="",$G$14&lt;$B$14),"",IF($B$14+0&gt;$G$14,"",$B$14+0))</f>
      </c>
      <c r="K7" s="12">
        <f>IF(J7="","",J7)</f>
      </c>
      <c r="L7" s="13">
        <f>IF(J7="","",IF(COUNTIF(Feiertage!$H$2:$H$120,J7)&gt;0,0,IF(MID($K$4,WEEKDAY(J7,2),1)="1",0,IF(OR(J7=$B$15,J7=$G$15),0.5,1))))</f>
      </c>
      <c r="M7" s="6">
        <f>IF(J7="","",IF(COUNTIF(Feiertage!$H$2:$H$120,J7)&gt;0,INDEX(Feiertage!$B$2:$B$120,MATCH(J7,Feiertage!$H$2:$H$120,0)),IF(MID($K$4,WEEKDAY(J7,2),1)="1","kein Arbeitstag",IF(OR(J7=$B$15,J7=$G$15),"halber Tag",""))))</f>
      </c>
    </row>
    <row r="8" ht="20" customHeight="1" spans="1:13" x14ac:dyDescent="0.25">
      <c r="A8" s="5" t="s">
        <v>16</v>
      </c>
      <c r="B8" s="9" t="s">
        <v>17</v>
      </c>
      <c r="C8" s="9"/>
      <c r="D8" s="9"/>
      <c r="E8" s="5" t="s">
        <v>18</v>
      </c>
      <c r="F8" s="5"/>
      <c r="G8" s="14"/>
      <c r="H8" s="14"/>
      <c r="J8" s="11">
        <f>IF(OR($B$14="",$G$14="",$G$14&lt;$B$14),"",IF($B$14+1&gt;$G$14,"",$B$14+1))</f>
      </c>
      <c r="K8" s="12">
        <f>IF(J8="","",J8)</f>
      </c>
      <c r="L8" s="13">
        <f>IF(J8="","",IF(COUNTIF(Feiertage!$H$2:$H$120,J8)&gt;0,0,IF(MID($K$4,WEEKDAY(J8,2),1)="1",0,IF(OR(J8=$B$15,J8=$G$15),0.5,1))))</f>
      </c>
      <c r="M8" s="6">
        <f>IF(J8="","",IF(COUNTIF(Feiertage!$H$2:$H$120,J8)&gt;0,INDEX(Feiertage!$B$2:$B$120,MATCH(J8,Feiertage!$H$2:$H$120,0)),IF(MID($K$4,WEEKDAY(J8,2),1)="1","kein Arbeitstag",IF(OR(J8=$B$15,J8=$G$15),"halber Tag",""))))</f>
      </c>
    </row>
    <row r="9" ht="16" customHeight="1" spans="1:13" x14ac:dyDescent="0.25">
      <c r="A9" s="5" t="s">
        <v>19</v>
      </c>
      <c r="B9" s="15" t="s">
        <v>20</v>
      </c>
      <c r="C9" s="15" t="s">
        <v>21</v>
      </c>
      <c r="D9" s="15" t="s">
        <v>22</v>
      </c>
      <c r="E9" s="15" t="s">
        <v>23</v>
      </c>
      <c r="F9" s="15" t="s">
        <v>24</v>
      </c>
      <c r="G9" s="15" t="s">
        <v>25</v>
      </c>
      <c r="H9" s="15" t="s">
        <v>26</v>
      </c>
      <c r="J9" s="11">
        <f>IF(OR($B$14="",$G$14="",$G$14&lt;$B$14),"",IF($B$14+2&gt;$G$14,"",$B$14+2))</f>
      </c>
      <c r="K9" s="12">
        <f>IF(J9="","",J9)</f>
      </c>
      <c r="L9" s="13">
        <f>IF(J9="","",IF(COUNTIF(Feiertage!$H$2:$H$120,J9)&gt;0,0,IF(MID($K$4,WEEKDAY(J9,2),1)="1",0,IF(OR(J9=$B$15,J9=$G$15),0.5,1))))</f>
      </c>
      <c r="M9" s="6">
        <f>IF(J9="","",IF(COUNTIF(Feiertage!$H$2:$H$120,J9)&gt;0,INDEX(Feiertage!$B$2:$B$120,MATCH(J9,Feiertage!$H$2:$H$120,0)),IF(MID($K$4,WEEKDAY(J9,2),1)="1","kein Arbeitstag",IF(OR(J9=$B$15,J9=$G$15),"halber Tag",""))))</f>
      </c>
    </row>
    <row r="10" ht="20" customHeight="1" spans="1:13" x14ac:dyDescent="0.25">
      <c r="A10" s="7" t="s">
        <v>27</v>
      </c>
      <c r="B10" s="16" t="s">
        <v>28</v>
      </c>
      <c r="C10" s="16" t="s">
        <v>28</v>
      </c>
      <c r="D10" s="16" t="s">
        <v>28</v>
      </c>
      <c r="E10" s="16" t="s">
        <v>28</v>
      </c>
      <c r="F10" s="16" t="s">
        <v>28</v>
      </c>
      <c r="G10" s="16"/>
      <c r="H10" s="16"/>
      <c r="J10" s="11">
        <f>IF(OR($B$14="",$G$14="",$G$14&lt;$B$14),"",IF($B$14+3&gt;$G$14,"",$B$14+3))</f>
      </c>
      <c r="K10" s="12">
        <f>IF(J10="","",J10)</f>
      </c>
      <c r="L10" s="13">
        <f>IF(J10="","",IF(COUNTIF(Feiertage!$H$2:$H$120,J10)&gt;0,0,IF(MID($K$4,WEEKDAY(J10,2),1)="1",0,IF(OR(J10=$B$15,J10=$G$15),0.5,1))))</f>
      </c>
      <c r="M10" s="6">
        <f>IF(J10="","",IF(COUNTIF(Feiertage!$H$2:$H$120,J10)&gt;0,INDEX(Feiertage!$B$2:$B$120,MATCH(J10,Feiertage!$H$2:$H$120,0)),IF(MID($K$4,WEEKDAY(J10,2),1)="1","kein Arbeitstag",IF(OR(J10=$B$15,J10=$G$15),"halber Tag",""))))</f>
      </c>
    </row>
    <row r="11" ht="18" customHeight="1" spans="10:13" x14ac:dyDescent="0.25">
      <c r="J11" s="11">
        <f>IF(OR($B$14="",$G$14="",$G$14&lt;$B$14),"",IF($B$14+4&gt;$G$14,"",$B$14+4))</f>
      </c>
      <c r="K11" s="12">
        <f>IF(J11="","",J11)</f>
      </c>
      <c r="L11" s="13">
        <f>IF(J11="","",IF(COUNTIF(Feiertage!$H$2:$H$120,J11)&gt;0,0,IF(MID($K$4,WEEKDAY(J11,2),1)="1",0,IF(OR(J11=$B$15,J11=$G$15),0.5,1))))</f>
      </c>
      <c r="M11" s="6">
        <f>IF(J11="","",IF(COUNTIF(Feiertage!$H$2:$H$120,J11)&gt;0,INDEX(Feiertage!$B$2:$B$120,MATCH(J11,Feiertage!$H$2:$H$120,0)),IF(MID($K$4,WEEKDAY(J11,2),1)="1","kein Arbeitstag",IF(OR(J11=$B$15,J11=$G$15),"halber Tag",""))))</f>
      </c>
    </row>
    <row r="12" ht="22" customHeight="1" spans="1:13" x14ac:dyDescent="0.25">
      <c r="A12" s="8" t="s">
        <v>29</v>
      </c>
      <c r="B12" s="8"/>
      <c r="C12" s="8"/>
      <c r="D12" s="8"/>
      <c r="E12" s="8"/>
      <c r="F12" s="8"/>
      <c r="G12" s="8"/>
      <c r="H12" s="8"/>
      <c r="J12" s="11">
        <f>IF(OR($B$14="",$G$14="",$G$14&lt;$B$14),"",IF($B$14+5&gt;$G$14,"",$B$14+5))</f>
      </c>
      <c r="K12" s="12">
        <f>IF(J12="","",J12)</f>
      </c>
      <c r="L12" s="13">
        <f>IF(J12="","",IF(COUNTIF(Feiertage!$H$2:$H$120,J12)&gt;0,0,IF(MID($K$4,WEEKDAY(J12,2),1)="1",0,IF(OR(J12=$B$15,J12=$G$15),0.5,1))))</f>
      </c>
      <c r="M12" s="6">
        <f>IF(J12="","",IF(COUNTIF(Feiertage!$H$2:$H$120,J12)&gt;0,INDEX(Feiertage!$B$2:$B$120,MATCH(J12,Feiertage!$H$2:$H$120,0)),IF(MID($K$4,WEEKDAY(J12,2),1)="1","kein Arbeitstag",IF(OR(J12=$B$15,J12=$G$15),"halber Tag",""))))</f>
      </c>
    </row>
    <row r="13" ht="20" customHeight="1" spans="1:13" x14ac:dyDescent="0.25">
      <c r="A13" s="5" t="s">
        <v>30</v>
      </c>
      <c r="B13" s="9" t="s">
        <v>31</v>
      </c>
      <c r="C13" s="9"/>
      <c r="D13" s="9"/>
      <c r="E13" s="5" t="s">
        <v>32</v>
      </c>
      <c r="F13" s="5"/>
      <c r="G13" s="9"/>
      <c r="H13" s="9"/>
      <c r="J13" s="11">
        <f>IF(OR($B$14="",$G$14="",$G$14&lt;$B$14),"",IF($B$14+6&gt;$G$14,"",$B$14+6))</f>
      </c>
      <c r="K13" s="12">
        <f>IF(J13="","",J13)</f>
      </c>
      <c r="L13" s="13">
        <f>IF(J13="","",IF(COUNTIF(Feiertage!$H$2:$H$120,J13)&gt;0,0,IF(MID($K$4,WEEKDAY(J13,2),1)="1",0,IF(OR(J13=$B$15,J13=$G$15),0.5,1))))</f>
      </c>
      <c r="M13" s="6">
        <f>IF(J13="","",IF(COUNTIF(Feiertage!$H$2:$H$120,J13)&gt;0,INDEX(Feiertage!$B$2:$B$120,MATCH(J13,Feiertage!$H$2:$H$120,0)),IF(MID($K$4,WEEKDAY(J13,2),1)="1","kein Arbeitstag",IF(OR(J13=$B$15,J13=$G$15),"halber Tag",""))))</f>
      </c>
    </row>
    <row r="14" ht="20" customHeight="1" spans="1:13" x14ac:dyDescent="0.25">
      <c r="A14" s="5" t="s">
        <v>33</v>
      </c>
      <c r="B14" s="14"/>
      <c r="C14" s="14"/>
      <c r="D14" s="14"/>
      <c r="E14" s="5" t="s">
        <v>34</v>
      </c>
      <c r="F14" s="5"/>
      <c r="G14" s="14"/>
      <c r="H14" s="14"/>
      <c r="J14" s="11">
        <f>IF(OR($B$14="",$G$14="",$G$14&lt;$B$14),"",IF($B$14+7&gt;$G$14,"",$B$14+7))</f>
      </c>
      <c r="K14" s="12">
        <f>IF(J14="","",J14)</f>
      </c>
      <c r="L14" s="13">
        <f>IF(J14="","",IF(COUNTIF(Feiertage!$H$2:$H$120,J14)&gt;0,0,IF(MID($K$4,WEEKDAY(J14,2),1)="1",0,IF(OR(J14=$B$15,J14=$G$15),0.5,1))))</f>
      </c>
      <c r="M14" s="6">
        <f>IF(J14="","",IF(COUNTIF(Feiertage!$H$2:$H$120,J14)&gt;0,INDEX(Feiertage!$B$2:$B$120,MATCH(J14,Feiertage!$H$2:$H$120,0)),IF(MID($K$4,WEEKDAY(J14,2),1)="1","kein Arbeitstag",IF(OR(J14=$B$15,J14=$G$15),"halber Tag",""))))</f>
      </c>
    </row>
    <row r="15" ht="20" customHeight="1" spans="1:13" x14ac:dyDescent="0.25">
      <c r="A15" s="5" t="s">
        <v>35</v>
      </c>
      <c r="B15" s="14"/>
      <c r="C15" s="14"/>
      <c r="D15" s="14"/>
      <c r="E15" s="5" t="s">
        <v>36</v>
      </c>
      <c r="F15" s="5"/>
      <c r="G15" s="14"/>
      <c r="H15" s="14"/>
      <c r="J15" s="11">
        <f>IF(OR($B$14="",$G$14="",$G$14&lt;$B$14),"",IF($B$14+8&gt;$G$14,"",$B$14+8))</f>
      </c>
      <c r="K15" s="12">
        <f>IF(J15="","",J15)</f>
      </c>
      <c r="L15" s="13">
        <f>IF(J15="","",IF(COUNTIF(Feiertage!$H$2:$H$120,J15)&gt;0,0,IF(MID($K$4,WEEKDAY(J15,2),1)="1",0,IF(OR(J15=$B$15,J15=$G$15),0.5,1))))</f>
      </c>
      <c r="M15" s="6">
        <f>IF(J15="","",IF(COUNTIF(Feiertage!$H$2:$H$120,J15)&gt;0,INDEX(Feiertage!$B$2:$B$120,MATCH(J15,Feiertage!$H$2:$H$120,0)),IF(MID($K$4,WEEKDAY(J15,2),1)="1","kein Arbeitstag",IF(OR(J15=$B$15,J15=$G$15),"halber Tag",""))))</f>
      </c>
    </row>
    <row r="16" ht="20" customHeight="1" spans="1:13" x14ac:dyDescent="0.25">
      <c r="A16" s="5" t="s">
        <v>37</v>
      </c>
      <c r="B16" s="17">
        <f>IF(OR(B14="",G14=""),"",IF(G14&lt;B14,"",G14-B14+1))</f>
      </c>
      <c r="C16" s="17"/>
      <c r="D16" s="17"/>
      <c r="E16" s="5" t="s">
        <v>38</v>
      </c>
      <c r="F16" s="5"/>
      <c r="G16" s="17">
        <f>IF(B16="","",IFERROR(NETWORKDAYS.INTL(B14,G14,$K$4,Feiertage!$H$2:$H$120),0))</f>
      </c>
      <c r="H16" s="17"/>
      <c r="J16" s="11">
        <f>IF(OR($B$14="",$G$14="",$G$14&lt;$B$14),"",IF($B$14+9&gt;$G$14,"",$B$14+9))</f>
      </c>
      <c r="K16" s="12">
        <f>IF(J16="","",J16)</f>
      </c>
      <c r="L16" s="13">
        <f>IF(J16="","",IF(COUNTIF(Feiertage!$H$2:$H$120,J16)&gt;0,0,IF(MID($K$4,WEEKDAY(J16,2),1)="1",0,IF(OR(J16=$B$15,J16=$G$15),0.5,1))))</f>
      </c>
      <c r="M16" s="6">
        <f>IF(J16="","",IF(COUNTIF(Feiertage!$H$2:$H$120,J16)&gt;0,INDEX(Feiertage!$B$2:$B$120,MATCH(J16,Feiertage!$H$2:$H$120,0)),IF(MID($K$4,WEEKDAY(J16,2),1)="1","kein Arbeitstag",IF(OR(J16=$B$15,J16=$G$15),"halber Tag",""))))</f>
      </c>
    </row>
    <row r="17" ht="20" customHeight="1" spans="1:13" x14ac:dyDescent="0.25">
      <c r="A17" s="5" t="s">
        <v>39</v>
      </c>
      <c r="B17" s="17">
        <f>IF(B16="","",IFERROR(AND(ISNUMBER(B15),B15&gt;=B14,B15&lt;=G14)*NETWORKDAYS.INTL(B15,B15,$K$4,Feiertage!$H$2:$H$120),0)+IFERROR(AND(ISNUMBER(G15),G15&lt;&gt;B15,G15&gt;=B14,G15&lt;=G14)*NETWORKDAYS.INTL(G15,G15,$K$4,Feiertage!$H$2:$H$120),0))</f>
      </c>
      <c r="C17" s="17"/>
      <c r="D17" s="17"/>
      <c r="E17" s="5" t="s">
        <v>40</v>
      </c>
      <c r="F17" s="5"/>
      <c r="G17" s="18">
        <f>IF(B16="","",G16-0.5*N(B17))</f>
      </c>
      <c r="H17" s="18"/>
      <c r="J17" s="11">
        <f>IF(OR($B$14="",$G$14="",$G$14&lt;$B$14),"",IF($B$14+10&gt;$G$14,"",$B$14+10))</f>
      </c>
      <c r="K17" s="12">
        <f>IF(J17="","",J17)</f>
      </c>
      <c r="L17" s="13">
        <f>IF(J17="","",IF(COUNTIF(Feiertage!$H$2:$H$120,J17)&gt;0,0,IF(MID($K$4,WEEKDAY(J17,2),1)="1",0,IF(OR(J17=$B$15,J17=$G$15),0.5,1))))</f>
      </c>
      <c r="M17" s="6">
        <f>IF(J17="","",IF(COUNTIF(Feiertage!$H$2:$H$120,J17)&gt;0,INDEX(Feiertage!$B$2:$B$120,MATCH(J17,Feiertage!$H$2:$H$120,0)),IF(MID($K$4,WEEKDAY(J17,2),1)="1","kein Arbeitstag",IF(OR(J17=$B$15,J17=$G$15),"halber Tag",""))))</f>
      </c>
    </row>
    <row r="18" ht="18" customHeight="1" spans="10:13" x14ac:dyDescent="0.25">
      <c r="J18" s="11">
        <f>IF(OR($B$14="",$G$14="",$G$14&lt;$B$14),"",IF($B$14+11&gt;$G$14,"",$B$14+11))</f>
      </c>
      <c r="K18" s="12">
        <f>IF(J18="","",J18)</f>
      </c>
      <c r="L18" s="13">
        <f>IF(J18="","",IF(COUNTIF(Feiertage!$H$2:$H$120,J18)&gt;0,0,IF(MID($K$4,WEEKDAY(J18,2),1)="1",0,IF(OR(J18=$B$15,J18=$G$15),0.5,1))))</f>
      </c>
      <c r="M18" s="6">
        <f>IF(J18="","",IF(COUNTIF(Feiertage!$H$2:$H$120,J18)&gt;0,INDEX(Feiertage!$B$2:$B$120,MATCH(J18,Feiertage!$H$2:$H$120,0)),IF(MID($K$4,WEEKDAY(J18,2),1)="1","kein Arbeitstag",IF(OR(J18=$B$15,J18=$G$15),"halber Tag",""))))</f>
      </c>
    </row>
    <row r="19" ht="22" customHeight="1" spans="1:13" x14ac:dyDescent="0.25">
      <c r="A19" s="8" t="s">
        <v>41</v>
      </c>
      <c r="B19" s="8"/>
      <c r="C19" s="8"/>
      <c r="D19" s="8"/>
      <c r="E19" s="8"/>
      <c r="F19" s="8"/>
      <c r="G19" s="8"/>
      <c r="H19" s="8"/>
      <c r="J19" s="11">
        <f>IF(OR($B$14="",$G$14="",$G$14&lt;$B$14),"",IF($B$14+12&gt;$G$14,"",$B$14+12))</f>
      </c>
      <c r="K19" s="12">
        <f>IF(J19="","",J19)</f>
      </c>
      <c r="L19" s="13">
        <f>IF(J19="","",IF(COUNTIF(Feiertage!$H$2:$H$120,J19)&gt;0,0,IF(MID($K$4,WEEKDAY(J19,2),1)="1",0,IF(OR(J19=$B$15,J19=$G$15),0.5,1))))</f>
      </c>
      <c r="M19" s="6">
        <f>IF(J19="","",IF(COUNTIF(Feiertage!$H$2:$H$120,J19)&gt;0,INDEX(Feiertage!$B$2:$B$120,MATCH(J19,Feiertage!$H$2:$H$120,0)),IF(MID($K$4,WEEKDAY(J19,2),1)="1","kein Arbeitstag",IF(OR(J19=$B$15,J19=$G$15),"halber Tag",""))))</f>
      </c>
    </row>
    <row r="20" ht="20" customHeight="1" spans="1:13" x14ac:dyDescent="0.25">
      <c r="A20" s="5" t="s">
        <v>42</v>
      </c>
      <c r="B20" s="19"/>
      <c r="C20" s="19"/>
      <c r="D20" s="19"/>
      <c r="E20" s="5" t="s">
        <v>43</v>
      </c>
      <c r="F20" s="5"/>
      <c r="G20" s="19"/>
      <c r="H20" s="19"/>
      <c r="J20" s="11">
        <f>IF(OR($B$14="",$G$14="",$G$14&lt;$B$14),"",IF($B$14+13&gt;$G$14,"",$B$14+13))</f>
      </c>
      <c r="K20" s="12">
        <f>IF(J20="","",J20)</f>
      </c>
      <c r="L20" s="13">
        <f>IF(J20="","",IF(COUNTIF(Feiertage!$H$2:$H$120,J20)&gt;0,0,IF(MID($K$4,WEEKDAY(J20,2),1)="1",0,IF(OR(J20=$B$15,J20=$G$15),0.5,1))))</f>
      </c>
      <c r="M20" s="6">
        <f>IF(J20="","",IF(COUNTIF(Feiertage!$H$2:$H$120,J20)&gt;0,INDEX(Feiertage!$B$2:$B$120,MATCH(J20,Feiertage!$H$2:$H$120,0)),IF(MID($K$4,WEEKDAY(J20,2),1)="1","kein Arbeitstag",IF(OR(J20=$B$15,J20=$G$15),"halber Tag",""))))</f>
      </c>
    </row>
    <row r="21" ht="20" customHeight="1" spans="1:13" x14ac:dyDescent="0.25">
      <c r="A21" s="5" t="s">
        <v>44</v>
      </c>
      <c r="B21" s="19"/>
      <c r="C21" s="19"/>
      <c r="D21" s="19"/>
      <c r="E21" s="5" t="s">
        <v>45</v>
      </c>
      <c r="F21" s="5"/>
      <c r="G21" s="13">
        <f>IF(AND(B20="",G20=""),"",N(B20)+N(G20)-N(B21))</f>
      </c>
      <c r="H21" s="13"/>
      <c r="J21" s="11">
        <f>IF(OR($B$14="",$G$14="",$G$14&lt;$B$14),"",IF($B$14+14&gt;$G$14,"",$B$14+14))</f>
      </c>
      <c r="K21" s="12">
        <f>IF(J21="","",J21)</f>
      </c>
      <c r="L21" s="13">
        <f>IF(J21="","",IF(COUNTIF(Feiertage!$H$2:$H$120,J21)&gt;0,0,IF(MID($K$4,WEEKDAY(J21,2),1)="1",0,IF(OR(J21=$B$15,J21=$G$15),0.5,1))))</f>
      </c>
      <c r="M21" s="6">
        <f>IF(J21="","",IF(COUNTIF(Feiertage!$H$2:$H$120,J21)&gt;0,INDEX(Feiertage!$B$2:$B$120,MATCH(J21,Feiertage!$H$2:$H$120,0)),IF(MID($K$4,WEEKDAY(J21,2),1)="1","kein Arbeitstag",IF(OR(J21=$B$15,J21=$G$15),"halber Tag",""))))</f>
      </c>
    </row>
    <row r="22" ht="20" customHeight="1" spans="1:13" x14ac:dyDescent="0.25">
      <c r="A22" s="5" t="s">
        <v>46</v>
      </c>
      <c r="B22" s="13">
        <f>IF(G17="","",IF(B13="Erholungsurlaub",G17,0))</f>
      </c>
      <c r="C22" s="13"/>
      <c r="D22" s="13"/>
      <c r="E22" s="5" t="s">
        <v>47</v>
      </c>
      <c r="F22" s="5"/>
      <c r="G22" s="18">
        <f>IF(G21="","",G21-N(B22))</f>
      </c>
      <c r="H22" s="18"/>
      <c r="J22" s="11">
        <f>IF(OR($B$14="",$G$14="",$G$14&lt;$B$14),"",IF($B$14+15&gt;$G$14,"",$B$14+15))</f>
      </c>
      <c r="K22" s="12">
        <f>IF(J22="","",J22)</f>
      </c>
      <c r="L22" s="13">
        <f>IF(J22="","",IF(COUNTIF(Feiertage!$H$2:$H$120,J22)&gt;0,0,IF(MID($K$4,WEEKDAY(J22,2),1)="1",0,IF(OR(J22=$B$15,J22=$G$15),0.5,1))))</f>
      </c>
      <c r="M22" s="6">
        <f>IF(J22="","",IF(COUNTIF(Feiertage!$H$2:$H$120,J22)&gt;0,INDEX(Feiertage!$B$2:$B$120,MATCH(J22,Feiertage!$H$2:$H$120,0)),IF(MID($K$4,WEEKDAY(J22,2),1)="1","kein Arbeitstag",IF(OR(J22=$B$15,J22=$G$15),"halber Tag",""))))</f>
      </c>
    </row>
    <row r="23" ht="18" customHeight="1" spans="10:13" x14ac:dyDescent="0.25">
      <c r="J23" s="11">
        <f>IF(OR($B$14="",$G$14="",$G$14&lt;$B$14),"",IF($B$14+16&gt;$G$14,"",$B$14+16))</f>
      </c>
      <c r="K23" s="12">
        <f>IF(J23="","",J23)</f>
      </c>
      <c r="L23" s="13">
        <f>IF(J23="","",IF(COUNTIF(Feiertage!$H$2:$H$120,J23)&gt;0,0,IF(MID($K$4,WEEKDAY(J23,2),1)="1",0,IF(OR(J23=$B$15,J23=$G$15),0.5,1))))</f>
      </c>
      <c r="M23" s="6">
        <f>IF(J23="","",IF(COUNTIF(Feiertage!$H$2:$H$120,J23)&gt;0,INDEX(Feiertage!$B$2:$B$120,MATCH(J23,Feiertage!$H$2:$H$120,0)),IF(MID($K$4,WEEKDAY(J23,2),1)="1","kein Arbeitstag",IF(OR(J23=$B$15,J23=$G$15),"halber Tag",""))))</f>
      </c>
    </row>
    <row r="24" ht="22" customHeight="1" spans="1:13" x14ac:dyDescent="0.25">
      <c r="A24" s="8" t="s">
        <v>48</v>
      </c>
      <c r="B24" s="8"/>
      <c r="C24" s="8"/>
      <c r="D24" s="8"/>
      <c r="E24" s="8"/>
      <c r="F24" s="8"/>
      <c r="G24" s="8"/>
      <c r="H24" s="8"/>
      <c r="J24" s="11">
        <f>IF(OR($B$14="",$G$14="",$G$14&lt;$B$14),"",IF($B$14+17&gt;$G$14,"",$B$14+17))</f>
      </c>
      <c r="K24" s="12">
        <f>IF(J24="","",J24)</f>
      </c>
      <c r="L24" s="13">
        <f>IF(J24="","",IF(COUNTIF(Feiertage!$H$2:$H$120,J24)&gt;0,0,IF(MID($K$4,WEEKDAY(J24,2),1)="1",0,IF(OR(J24=$B$15,J24=$G$15),0.5,1))))</f>
      </c>
      <c r="M24" s="6">
        <f>IF(J24="","",IF(COUNTIF(Feiertage!$H$2:$H$120,J24)&gt;0,INDEX(Feiertage!$B$2:$B$120,MATCH(J24,Feiertage!$H$2:$H$120,0)),IF(MID($K$4,WEEKDAY(J24,2),1)="1","kein Arbeitstag",IF(OR(J24=$B$15,J24=$G$15),"halber Tag",""))))</f>
      </c>
    </row>
    <row r="25" ht="20" customHeight="1" spans="1:13" x14ac:dyDescent="0.25">
      <c r="A25" s="5" t="s">
        <v>49</v>
      </c>
      <c r="B25" s="9"/>
      <c r="C25" s="9"/>
      <c r="D25" s="9"/>
      <c r="E25" s="5" t="s">
        <v>50</v>
      </c>
      <c r="F25" s="5"/>
      <c r="G25" s="9"/>
      <c r="H25" s="9"/>
      <c r="J25" s="11">
        <f>IF(OR($B$14="",$G$14="",$G$14&lt;$B$14),"",IF($B$14+18&gt;$G$14,"",$B$14+18))</f>
      </c>
      <c r="K25" s="12">
        <f>IF(J25="","",J25)</f>
      </c>
      <c r="L25" s="13">
        <f>IF(J25="","",IF(COUNTIF(Feiertage!$H$2:$H$120,J25)&gt;0,0,IF(MID($K$4,WEEKDAY(J25,2),1)="1",0,IF(OR(J25=$B$15,J25=$G$15),0.5,1))))</f>
      </c>
      <c r="M25" s="6">
        <f>IF(J25="","",IF(COUNTIF(Feiertage!$H$2:$H$120,J25)&gt;0,INDEX(Feiertage!$B$2:$B$120,MATCH(J25,Feiertage!$H$2:$H$120,0)),IF(MID($K$4,WEEKDAY(J25,2),1)="1","kein Arbeitstag",IF(OR(J25=$B$15,J25=$G$15),"halber Tag",""))))</f>
      </c>
    </row>
    <row r="26" ht="22" customHeight="1" spans="1:13" x14ac:dyDescent="0.25">
      <c r="A26" s="20" t="s">
        <v>51</v>
      </c>
      <c r="B26" s="21"/>
      <c r="C26" s="21"/>
      <c r="D26" s="21"/>
      <c r="E26" s="21"/>
      <c r="F26" s="21"/>
      <c r="G26" s="21"/>
      <c r="H26" s="21"/>
      <c r="J26" s="11">
        <f>IF(OR($B$14="",$G$14="",$G$14&lt;$B$14),"",IF($B$14+19&gt;$G$14,"",$B$14+19))</f>
      </c>
      <c r="K26" s="12">
        <f>IF(J26="","",J26)</f>
      </c>
      <c r="L26" s="13">
        <f>IF(J26="","",IF(COUNTIF(Feiertage!$H$2:$H$120,J26)&gt;0,0,IF(MID($K$4,WEEKDAY(J26,2),1)="1",0,IF(OR(J26=$B$15,J26=$G$15),0.5,1))))</f>
      </c>
      <c r="M26" s="6">
        <f>IF(J26="","",IF(COUNTIF(Feiertage!$H$2:$H$120,J26)&gt;0,INDEX(Feiertage!$B$2:$B$120,MATCH(J26,Feiertage!$H$2:$H$120,0)),IF(MID($K$4,WEEKDAY(J26,2),1)="1","kein Arbeitstag",IF(OR(J26=$B$15,J26=$G$15),"halber Tag",""))))</f>
      </c>
    </row>
    <row r="27" ht="22" customHeight="1" spans="2:13" x14ac:dyDescent="0.25">
      <c r="B27" s="21"/>
      <c r="C27" s="21"/>
      <c r="D27" s="21"/>
      <c r="E27" s="21"/>
      <c r="F27" s="21"/>
      <c r="G27" s="21"/>
      <c r="H27" s="21"/>
      <c r="J27" s="11">
        <f>IF(OR($B$14="",$G$14="",$G$14&lt;$B$14),"",IF($B$14+20&gt;$G$14,"",$B$14+20))</f>
      </c>
      <c r="K27" s="12">
        <f>IF(J27="","",J27)</f>
      </c>
      <c r="L27" s="13">
        <f>IF(J27="","",IF(COUNTIF(Feiertage!$H$2:$H$120,J27)&gt;0,0,IF(MID($K$4,WEEKDAY(J27,2),1)="1",0,IF(OR(J27=$B$15,J27=$G$15),0.5,1))))</f>
      </c>
      <c r="M27" s="6">
        <f>IF(J27="","",IF(COUNTIF(Feiertage!$H$2:$H$120,J27)&gt;0,INDEX(Feiertage!$B$2:$B$120,MATCH(J27,Feiertage!$H$2:$H$120,0)),IF(MID($K$4,WEEKDAY(J27,2),1)="1","kein Arbeitstag",IF(OR(J27=$B$15,J27=$G$15),"halber Tag",""))))</f>
      </c>
    </row>
    <row r="28" ht="18" customHeight="1" spans="10:13" x14ac:dyDescent="0.25">
      <c r="J28" s="11">
        <f>IF(OR($B$14="",$G$14="",$G$14&lt;$B$14),"",IF($B$14+21&gt;$G$14,"",$B$14+21))</f>
      </c>
      <c r="K28" s="12">
        <f>IF(J28="","",J28)</f>
      </c>
      <c r="L28" s="13">
        <f>IF(J28="","",IF(COUNTIF(Feiertage!$H$2:$H$120,J28)&gt;0,0,IF(MID($K$4,WEEKDAY(J28,2),1)="1",0,IF(OR(J28=$B$15,J28=$G$15),0.5,1))))</f>
      </c>
      <c r="M28" s="6">
        <f>IF(J28="","",IF(COUNTIF(Feiertage!$H$2:$H$120,J28)&gt;0,INDEX(Feiertage!$B$2:$B$120,MATCH(J28,Feiertage!$H$2:$H$120,0)),IF(MID($K$4,WEEKDAY(J28,2),1)="1","kein Arbeitstag",IF(OR(J28=$B$15,J28=$G$15),"halber Tag",""))))</f>
      </c>
    </row>
    <row r="29" ht="26" customHeight="1" spans="10:13" x14ac:dyDescent="0.25">
      <c r="J29" s="11">
        <f>IF(OR($B$14="",$G$14="",$G$14&lt;$B$14),"",IF($B$14+22&gt;$G$14,"",$B$14+22))</f>
      </c>
      <c r="K29" s="12">
        <f>IF(J29="","",J29)</f>
      </c>
      <c r="L29" s="13">
        <f>IF(J29="","",IF(COUNTIF(Feiertage!$H$2:$H$120,J29)&gt;0,0,IF(MID($K$4,WEEKDAY(J29,2),1)="1",0,IF(OR(J29=$B$15,J29=$G$15),0.5,1))))</f>
      </c>
      <c r="M29" s="6">
        <f>IF(J29="","",IF(COUNTIF(Feiertage!$H$2:$H$120,J29)&gt;0,INDEX(Feiertage!$B$2:$B$120,MATCH(J29,Feiertage!$H$2:$H$120,0)),IF(MID($K$4,WEEKDAY(J29,2),1)="1","kein Arbeitstag",IF(OR(J29=$B$15,J29=$G$15),"halber Tag",""))))</f>
      </c>
    </row>
    <row r="30" ht="18" customHeight="1" spans="1:13" x14ac:dyDescent="0.25">
      <c r="A30" s="22" t="s">
        <v>52</v>
      </c>
      <c r="B30" s="23"/>
      <c r="C30" s="23"/>
      <c r="E30" s="22" t="s">
        <v>53</v>
      </c>
      <c r="F30" s="23"/>
      <c r="G30" s="23"/>
      <c r="H30" s="23"/>
      <c r="J30" s="11">
        <f>IF(OR($B$14="",$G$14="",$G$14&lt;$B$14),"",IF($B$14+23&gt;$G$14,"",$B$14+23))</f>
      </c>
      <c r="K30" s="12">
        <f>IF(J30="","",J30)</f>
      </c>
      <c r="L30" s="13">
        <f>IF(J30="","",IF(COUNTIF(Feiertage!$H$2:$H$120,J30)&gt;0,0,IF(MID($K$4,WEEKDAY(J30,2),1)="1",0,IF(OR(J30=$B$15,J30=$G$15),0.5,1))))</f>
      </c>
      <c r="M30" s="6">
        <f>IF(J30="","",IF(COUNTIF(Feiertage!$H$2:$H$120,J30)&gt;0,INDEX(Feiertage!$B$2:$B$120,MATCH(J30,Feiertage!$H$2:$H$120,0)),IF(MID($K$4,WEEKDAY(J30,2),1)="1","kein Arbeitstag",IF(OR(J30=$B$15,J30=$G$15),"halber Tag",""))))</f>
      </c>
    </row>
    <row r="31" ht="18" customHeight="1" spans="10:13" x14ac:dyDescent="0.25">
      <c r="J31" s="11">
        <f>IF(OR($B$14="",$G$14="",$G$14&lt;$B$14),"",IF($B$14+24&gt;$G$14,"",$B$14+24))</f>
      </c>
      <c r="K31" s="12">
        <f>IF(J31="","",J31)</f>
      </c>
      <c r="L31" s="13">
        <f>IF(J31="","",IF(COUNTIF(Feiertage!$H$2:$H$120,J31)&gt;0,0,IF(MID($K$4,WEEKDAY(J31,2),1)="1",0,IF(OR(J31=$B$15,J31=$G$15),0.5,1))))</f>
      </c>
      <c r="M31" s="6">
        <f>IF(J31="","",IF(COUNTIF(Feiertage!$H$2:$H$120,J31)&gt;0,INDEX(Feiertage!$B$2:$B$120,MATCH(J31,Feiertage!$H$2:$H$120,0)),IF(MID($K$4,WEEKDAY(J31,2),1)="1","kein Arbeitstag",IF(OR(J31=$B$15,J31=$G$15),"halber Tag",""))))</f>
      </c>
    </row>
    <row r="32" ht="22" customHeight="1" spans="1:13" x14ac:dyDescent="0.25">
      <c r="A32" s="8" t="s">
        <v>54</v>
      </c>
      <c r="B32" s="8"/>
      <c r="C32" s="8"/>
      <c r="D32" s="8"/>
      <c r="E32" s="8"/>
      <c r="F32" s="8"/>
      <c r="G32" s="8"/>
      <c r="H32" s="8"/>
      <c r="J32" s="11">
        <f>IF(OR($B$14="",$G$14="",$G$14&lt;$B$14),"",IF($B$14+25&gt;$G$14,"",$B$14+25))</f>
      </c>
      <c r="K32" s="12">
        <f>IF(J32="","",J32)</f>
      </c>
      <c r="L32" s="13">
        <f>IF(J32="","",IF(COUNTIF(Feiertage!$H$2:$H$120,J32)&gt;0,0,IF(MID($K$4,WEEKDAY(J32,2),1)="1",0,IF(OR(J32=$B$15,J32=$G$15),0.5,1))))</f>
      </c>
      <c r="M32" s="6">
        <f>IF(J32="","",IF(COUNTIF(Feiertage!$H$2:$H$120,J32)&gt;0,INDEX(Feiertage!$B$2:$B$120,MATCH(J32,Feiertage!$H$2:$H$120,0)),IF(MID($K$4,WEEKDAY(J32,2),1)="1","kein Arbeitstag",IF(OR(J32=$B$15,J32=$G$15),"halber Tag",""))))</f>
      </c>
    </row>
    <row r="33" ht="20" customHeight="1" spans="1:13" x14ac:dyDescent="0.25">
      <c r="A33" s="5" t="s">
        <v>55</v>
      </c>
      <c r="B33" s="9"/>
      <c r="C33" s="9"/>
      <c r="D33" s="9"/>
      <c r="E33" s="5" t="s">
        <v>10</v>
      </c>
      <c r="F33" s="5"/>
      <c r="G33" s="14"/>
      <c r="H33" s="14"/>
      <c r="J33" s="11">
        <f>IF(OR($B$14="",$G$14="",$G$14&lt;$B$14),"",IF($B$14+26&gt;$G$14,"",$B$14+26))</f>
      </c>
      <c r="K33" s="12">
        <f>IF(J33="","",J33)</f>
      </c>
      <c r="L33" s="13">
        <f>IF(J33="","",IF(COUNTIF(Feiertage!$H$2:$H$120,J33)&gt;0,0,IF(MID($K$4,WEEKDAY(J33,2),1)="1",0,IF(OR(J33=$B$15,J33=$G$15),0.5,1))))</f>
      </c>
      <c r="M33" s="6">
        <f>IF(J33="","",IF(COUNTIF(Feiertage!$H$2:$H$120,J33)&gt;0,INDEX(Feiertage!$B$2:$B$120,MATCH(J33,Feiertage!$H$2:$H$120,0)),IF(MID($K$4,WEEKDAY(J33,2),1)="1","kein Arbeitstag",IF(OR(J33=$B$15,J33=$G$15),"halber Tag",""))))</f>
      </c>
    </row>
    <row r="34" ht="30" customHeight="1" spans="1:13" x14ac:dyDescent="0.25">
      <c r="A34" s="5" t="s">
        <v>56</v>
      </c>
      <c r="B34" s="21"/>
      <c r="C34" s="21"/>
      <c r="D34" s="21"/>
      <c r="E34" s="21"/>
      <c r="F34" s="21"/>
      <c r="G34" s="21"/>
      <c r="H34" s="21"/>
      <c r="J34" s="11">
        <f>IF(OR($B$14="",$G$14="",$G$14&lt;$B$14),"",IF($B$14+27&gt;$G$14,"",$B$14+27))</f>
      </c>
      <c r="K34" s="12">
        <f>IF(J34="","",J34)</f>
      </c>
      <c r="L34" s="13">
        <f>IF(J34="","",IF(COUNTIF(Feiertage!$H$2:$H$120,J34)&gt;0,0,IF(MID($K$4,WEEKDAY(J34,2),1)="1",0,IF(OR(J34=$B$15,J34=$G$15),0.5,1))))</f>
      </c>
      <c r="M34" s="6">
        <f>IF(J34="","",IF(COUNTIF(Feiertage!$H$2:$H$120,J34)&gt;0,INDEX(Feiertage!$B$2:$B$120,MATCH(J34,Feiertage!$H$2:$H$120,0)),IF(MID($K$4,WEEKDAY(J34,2),1)="1","kein Arbeitstag",IF(OR(J34=$B$15,J34=$G$15),"halber Tag",""))))</f>
      </c>
    </row>
    <row r="35" ht="26" customHeight="1" spans="10:13" x14ac:dyDescent="0.25">
      <c r="J35" s="11">
        <f>IF(OR($B$14="",$G$14="",$G$14&lt;$B$14),"",IF($B$14+28&gt;$G$14,"",$B$14+28))</f>
      </c>
      <c r="K35" s="12">
        <f>IF(J35="","",J35)</f>
      </c>
      <c r="L35" s="13">
        <f>IF(J35="","",IF(COUNTIF(Feiertage!$H$2:$H$120,J35)&gt;0,0,IF(MID($K$4,WEEKDAY(J35,2),1)="1",0,IF(OR(J35=$B$15,J35=$G$15),0.5,1))))</f>
      </c>
      <c r="M35" s="6">
        <f>IF(J35="","",IF(COUNTIF(Feiertage!$H$2:$H$120,J35)&gt;0,INDEX(Feiertage!$B$2:$B$120,MATCH(J35,Feiertage!$H$2:$H$120,0)),IF(MID($K$4,WEEKDAY(J35,2),1)="1","kein Arbeitstag",IF(OR(J35=$B$15,J35=$G$15),"halber Tag",""))))</f>
      </c>
    </row>
    <row r="36" ht="18" customHeight="1" spans="1:13" x14ac:dyDescent="0.25">
      <c r="A36" s="22" t="s">
        <v>57</v>
      </c>
      <c r="B36" s="23"/>
      <c r="C36" s="23"/>
      <c r="J36" s="11">
        <f>IF(OR($B$14="",$G$14="",$G$14&lt;$B$14),"",IF($B$14+29&gt;$G$14,"",$B$14+29))</f>
      </c>
      <c r="K36" s="12">
        <f>IF(J36="","",J36)</f>
      </c>
      <c r="L36" s="13">
        <f>IF(J36="","",IF(COUNTIF(Feiertage!$H$2:$H$120,J36)&gt;0,0,IF(MID($K$4,WEEKDAY(J36,2),1)="1",0,IF(OR(J36=$B$15,J36=$G$15),0.5,1))))</f>
      </c>
      <c r="M36" s="6">
        <f>IF(J36="","",IF(COUNTIF(Feiertage!$H$2:$H$120,J36)&gt;0,INDEX(Feiertage!$B$2:$B$120,MATCH(J36,Feiertage!$H$2:$H$120,0)),IF(MID($K$4,WEEKDAY(J36,2),1)="1","kein Arbeitstag",IF(OR(J36=$B$15,J36=$G$15),"halber Tag",""))))</f>
      </c>
    </row>
    <row r="37" ht="18" customHeight="1" spans="10:13" x14ac:dyDescent="0.25">
      <c r="J37" s="11">
        <f>IF(OR($B$14="",$G$14="",$G$14&lt;$B$14),"",IF($B$14+30&gt;$G$14,"",$B$14+30))</f>
      </c>
      <c r="K37" s="12">
        <f>IF(J37="","",J37)</f>
      </c>
      <c r="L37" s="13">
        <f>IF(J37="","",IF(COUNTIF(Feiertage!$H$2:$H$120,J37)&gt;0,0,IF(MID($K$4,WEEKDAY(J37,2),1)="1",0,IF(OR(J37=$B$15,J37=$G$15),0.5,1))))</f>
      </c>
      <c r="M37" s="6">
        <f>IF(J37="","",IF(COUNTIF(Feiertage!$H$2:$H$120,J37)&gt;0,INDEX(Feiertage!$B$2:$B$120,MATCH(J37,Feiertage!$H$2:$H$120,0)),IF(MID($K$4,WEEKDAY(J37,2),1)="1","kein Arbeitstag",IF(OR(J37=$B$15,J37=$G$15),"halber Tag",""))))</f>
      </c>
    </row>
    <row r="38" ht="22" customHeight="1" spans="1:13" x14ac:dyDescent="0.25">
      <c r="A38" s="8" t="s">
        <v>58</v>
      </c>
      <c r="B38" s="8"/>
      <c r="C38" s="8"/>
      <c r="D38" s="8"/>
      <c r="E38" s="8"/>
      <c r="F38" s="8"/>
      <c r="G38" s="8"/>
      <c r="H38" s="8"/>
      <c r="J38" s="11">
        <f>IF(OR($B$14="",$G$14="",$G$14&lt;$B$14),"",IF($B$14+31&gt;$G$14,"",$B$14+31))</f>
      </c>
      <c r="K38" s="12">
        <f>IF(J38="","",J38)</f>
      </c>
      <c r="L38" s="13">
        <f>IF(J38="","",IF(COUNTIF(Feiertage!$H$2:$H$120,J38)&gt;0,0,IF(MID($K$4,WEEKDAY(J38,2),1)="1",0,IF(OR(J38=$B$15,J38=$G$15),0.5,1))))</f>
      </c>
      <c r="M38" s="6">
        <f>IF(J38="","",IF(COUNTIF(Feiertage!$H$2:$H$120,J38)&gt;0,INDEX(Feiertage!$B$2:$B$120,MATCH(J38,Feiertage!$H$2:$H$120,0)),IF(MID($K$4,WEEKDAY(J38,2),1)="1","kein Arbeitstag",IF(OR(J38=$B$15,J38=$G$15),"halber Tag",""))))</f>
      </c>
    </row>
    <row r="39" ht="20" customHeight="1" spans="1:13" x14ac:dyDescent="0.25">
      <c r="A39" s="5" t="s">
        <v>59</v>
      </c>
      <c r="B39" s="14"/>
      <c r="C39" s="14"/>
      <c r="D39" s="14"/>
      <c r="E39" s="5" t="s">
        <v>60</v>
      </c>
      <c r="F39" s="5"/>
      <c r="G39" s="9"/>
      <c r="H39" s="9"/>
      <c r="J39" s="11">
        <f>IF(OR($B$14="",$G$14="",$G$14&lt;$B$14),"",IF($B$14+32&gt;$G$14,"",$B$14+32))</f>
      </c>
      <c r="K39" s="12">
        <f>IF(J39="","",J39)</f>
      </c>
      <c r="L39" s="13">
        <f>IF(J39="","",IF(COUNTIF(Feiertage!$H$2:$H$120,J39)&gt;0,0,IF(MID($K$4,WEEKDAY(J39,2),1)="1",0,IF(OR(J39=$B$15,J39=$G$15),0.5,1))))</f>
      </c>
      <c r="M39" s="6">
        <f>IF(J39="","",IF(COUNTIF(Feiertage!$H$2:$H$120,J39)&gt;0,INDEX(Feiertage!$B$2:$B$120,MATCH(J39,Feiertage!$H$2:$H$120,0)),IF(MID($K$4,WEEKDAY(J39,2),1)="1","kein Arbeitstag",IF(OR(J39=$B$15,J39=$G$15),"halber Tag",""))))</f>
      </c>
    </row>
    <row r="40" ht="18" customHeight="1" spans="10:13" x14ac:dyDescent="0.25">
      <c r="J40" s="11">
        <f>IF(OR($B$14="",$G$14="",$G$14&lt;$B$14),"",IF($B$14+33&gt;$G$14,"",$B$14+33))</f>
      </c>
      <c r="K40" s="12">
        <f>IF(J40="","",J40)</f>
      </c>
      <c r="L40" s="13">
        <f>IF(J40="","",IF(COUNTIF(Feiertage!$H$2:$H$120,J40)&gt;0,0,IF(MID($K$4,WEEKDAY(J40,2),1)="1",0,IF(OR(J40=$B$15,J40=$G$15),0.5,1))))</f>
      </c>
      <c r="M40" s="6">
        <f>IF(J40="","",IF(COUNTIF(Feiertage!$H$2:$H$120,J40)&gt;0,INDEX(Feiertage!$B$2:$B$120,MATCH(J40,Feiertage!$H$2:$H$120,0)),IF(MID($K$4,WEEKDAY(J40,2),1)="1","kein Arbeitstag",IF(OR(J40=$B$15,J40=$G$15),"halber Tag",""))))</f>
      </c>
    </row>
    <row r="41" ht="18" customHeight="1" spans="10:13" x14ac:dyDescent="0.25">
      <c r="J41" s="11">
        <f>IF(OR($B$14="",$G$14="",$G$14&lt;$B$14),"",IF($B$14+34&gt;$G$14,"",$B$14+34))</f>
      </c>
      <c r="K41" s="12">
        <f>IF(J41="","",J41)</f>
      </c>
      <c r="L41" s="13">
        <f>IF(J41="","",IF(COUNTIF(Feiertage!$H$2:$H$120,J41)&gt;0,0,IF(MID($K$4,WEEKDAY(J41,2),1)="1",0,IF(OR(J41=$B$15,J41=$G$15),0.5,1))))</f>
      </c>
      <c r="M41" s="6">
        <f>IF(J41="","",IF(COUNTIF(Feiertage!$H$2:$H$120,J41)&gt;0,INDEX(Feiertage!$B$2:$B$120,MATCH(J41,Feiertage!$H$2:$H$120,0)),IF(MID($K$4,WEEKDAY(J41,2),1)="1","kein Arbeitstag",IF(OR(J41=$B$15,J41=$G$15),"halber Tag",""))))</f>
      </c>
    </row>
    <row r="42" ht="18" customHeight="1" spans="10:13" x14ac:dyDescent="0.25">
      <c r="J42" s="11">
        <f>IF(OR($B$14="",$G$14="",$G$14&lt;$B$14),"",IF($B$14+35&gt;$G$14,"",$B$14+35))</f>
      </c>
      <c r="K42" s="12">
        <f>IF(J42="","",J42)</f>
      </c>
      <c r="L42" s="13">
        <f>IF(J42="","",IF(COUNTIF(Feiertage!$H$2:$H$120,J42)&gt;0,0,IF(MID($K$4,WEEKDAY(J42,2),1)="1",0,IF(OR(J42=$B$15,J42=$G$15),0.5,1))))</f>
      </c>
      <c r="M42" s="6">
        <f>IF(J42="","",IF(COUNTIF(Feiertage!$H$2:$H$120,J42)&gt;0,INDEX(Feiertage!$B$2:$B$120,MATCH(J42,Feiertage!$H$2:$H$120,0)),IF(MID($K$4,WEEKDAY(J42,2),1)="1","kein Arbeitstag",IF(OR(J42=$B$15,J42=$G$15),"halber Tag",""))))</f>
      </c>
    </row>
    <row r="43" ht="18" customHeight="1" spans="10:13" x14ac:dyDescent="0.25">
      <c r="J43" s="11">
        <f>IF(OR($B$14="",$G$14="",$G$14&lt;$B$14),"",IF($B$14+36&gt;$G$14,"",$B$14+36))</f>
      </c>
      <c r="K43" s="12">
        <f>IF(J43="","",J43)</f>
      </c>
      <c r="L43" s="13">
        <f>IF(J43="","",IF(COUNTIF(Feiertage!$H$2:$H$120,J43)&gt;0,0,IF(MID($K$4,WEEKDAY(J43,2),1)="1",0,IF(OR(J43=$B$15,J43=$G$15),0.5,1))))</f>
      </c>
      <c r="M43" s="6">
        <f>IF(J43="","",IF(COUNTIF(Feiertage!$H$2:$H$120,J43)&gt;0,INDEX(Feiertage!$B$2:$B$120,MATCH(J43,Feiertage!$H$2:$H$120,0)),IF(MID($K$4,WEEKDAY(J43,2),1)="1","kein Arbeitstag",IF(OR(J43=$B$15,J43=$G$15),"halber Tag",""))))</f>
      </c>
    </row>
    <row r="44" ht="18" customHeight="1" spans="10:13" x14ac:dyDescent="0.25">
      <c r="J44" s="11">
        <f>IF(OR($B$14="",$G$14="",$G$14&lt;$B$14),"",IF($B$14+37&gt;$G$14,"",$B$14+37))</f>
      </c>
      <c r="K44" s="12">
        <f>IF(J44="","",J44)</f>
      </c>
      <c r="L44" s="13">
        <f>IF(J44="","",IF(COUNTIF(Feiertage!$H$2:$H$120,J44)&gt;0,0,IF(MID($K$4,WEEKDAY(J44,2),1)="1",0,IF(OR(J44=$B$15,J44=$G$15),0.5,1))))</f>
      </c>
      <c r="M44" s="6">
        <f>IF(J44="","",IF(COUNTIF(Feiertage!$H$2:$H$120,J44)&gt;0,INDEX(Feiertage!$B$2:$B$120,MATCH(J44,Feiertage!$H$2:$H$120,0)),IF(MID($K$4,WEEKDAY(J44,2),1)="1","kein Arbeitstag",IF(OR(J44=$B$15,J44=$G$15),"halber Tag",""))))</f>
      </c>
    </row>
    <row r="45" ht="18" customHeight="1" spans="10:13" x14ac:dyDescent="0.25">
      <c r="J45" s="11">
        <f>IF(OR($B$14="",$G$14="",$G$14&lt;$B$14),"",IF($B$14+38&gt;$G$14,"",$B$14+38))</f>
      </c>
      <c r="K45" s="12">
        <f>IF(J45="","",J45)</f>
      </c>
      <c r="L45" s="13">
        <f>IF(J45="","",IF(COUNTIF(Feiertage!$H$2:$H$120,J45)&gt;0,0,IF(MID($K$4,WEEKDAY(J45,2),1)="1",0,IF(OR(J45=$B$15,J45=$G$15),0.5,1))))</f>
      </c>
      <c r="M45" s="6">
        <f>IF(J45="","",IF(COUNTIF(Feiertage!$H$2:$H$120,J45)&gt;0,INDEX(Feiertage!$B$2:$B$120,MATCH(J45,Feiertage!$H$2:$H$120,0)),IF(MID($K$4,WEEKDAY(J45,2),1)="1","kein Arbeitstag",IF(OR(J45=$B$15,J45=$G$15),"halber Tag",""))))</f>
      </c>
    </row>
    <row r="46" ht="18" customHeight="1" spans="10:13" x14ac:dyDescent="0.25">
      <c r="J46" s="11">
        <f>IF(OR($B$14="",$G$14="",$G$14&lt;$B$14),"",IF($B$14+39&gt;$G$14,"",$B$14+39))</f>
      </c>
      <c r="K46" s="12">
        <f>IF(J46="","",J46)</f>
      </c>
      <c r="L46" s="13">
        <f>IF(J46="","",IF(COUNTIF(Feiertage!$H$2:$H$120,J46)&gt;0,0,IF(MID($K$4,WEEKDAY(J46,2),1)="1",0,IF(OR(J46=$B$15,J46=$G$15),0.5,1))))</f>
      </c>
      <c r="M46" s="6">
        <f>IF(J46="","",IF(COUNTIF(Feiertage!$H$2:$H$120,J46)&gt;0,INDEX(Feiertage!$B$2:$B$120,MATCH(J46,Feiertage!$H$2:$H$120,0)),IF(MID($K$4,WEEKDAY(J46,2),1)="1","kein Arbeitstag",IF(OR(J46=$B$15,J46=$G$15),"halber Tag",""))))</f>
      </c>
    </row>
    <row r="47" spans="10:13" x14ac:dyDescent="0.25">
      <c r="J47" s="24" t="s">
        <v>61</v>
      </c>
      <c r="K47" s="24"/>
      <c r="L47" s="18">
        <f>SUM(L7:L46)</f>
      </c>
      <c r="M47" s="25">
        <f>IF(N(B16)&gt;40,"Zeitraum länger als 40 Tage: Liste gekürzt, oben zählt alles","")</f>
      </c>
    </row>
  </sheetData>
  <mergeCells count="57">
    <mergeCell ref="A1:H1"/>
    <mergeCell ref="A2:H2"/>
    <mergeCell ref="A3:B3"/>
    <mergeCell ref="C3:D3"/>
    <mergeCell ref="K4:L4"/>
    <mergeCell ref="A5:H5"/>
    <mergeCell ref="J5:M5"/>
    <mergeCell ref="B6:D6"/>
    <mergeCell ref="E6:F6"/>
    <mergeCell ref="G6:H6"/>
    <mergeCell ref="B7:D7"/>
    <mergeCell ref="E7:F7"/>
    <mergeCell ref="G7:H7"/>
    <mergeCell ref="B8:D8"/>
    <mergeCell ref="E8:F8"/>
    <mergeCell ref="G8:H8"/>
    <mergeCell ref="A12:H12"/>
    <mergeCell ref="B13:D13"/>
    <mergeCell ref="E13:F13"/>
    <mergeCell ref="G13:H13"/>
    <mergeCell ref="B14:D14"/>
    <mergeCell ref="E14:F14"/>
    <mergeCell ref="G14:H14"/>
    <mergeCell ref="B15:D15"/>
    <mergeCell ref="E15:F15"/>
    <mergeCell ref="G15:H15"/>
    <mergeCell ref="B16:D16"/>
    <mergeCell ref="E16:F16"/>
    <mergeCell ref="G16:H16"/>
    <mergeCell ref="B17:D17"/>
    <mergeCell ref="E17:F17"/>
    <mergeCell ref="G17:H17"/>
    <mergeCell ref="A19:H19"/>
    <mergeCell ref="B20:D20"/>
    <mergeCell ref="E20:F20"/>
    <mergeCell ref="G20:H20"/>
    <mergeCell ref="B21:D21"/>
    <mergeCell ref="E21:F21"/>
    <mergeCell ref="G21:H21"/>
    <mergeCell ref="B22:D22"/>
    <mergeCell ref="E22:F22"/>
    <mergeCell ref="G22:H22"/>
    <mergeCell ref="A24:H24"/>
    <mergeCell ref="B25:D25"/>
    <mergeCell ref="E25:F25"/>
    <mergeCell ref="G25:H25"/>
    <mergeCell ref="B26:H27"/>
    <mergeCell ref="A32:H32"/>
    <mergeCell ref="B33:D33"/>
    <mergeCell ref="E33:F33"/>
    <mergeCell ref="G33:H33"/>
    <mergeCell ref="B34:H34"/>
    <mergeCell ref="A38:H38"/>
    <mergeCell ref="B39:D39"/>
    <mergeCell ref="E39:F39"/>
    <mergeCell ref="G39:H39"/>
    <mergeCell ref="J47:K47"/>
  </mergeCells>
  <conditionalFormatting sqref="J7:M46">
    <cfRule type="expression" dxfId="0" priority="1">
      <formula>AND($J7&lt;&gt;"",$L7=0)</formula>
    </cfRule>
    <cfRule type="expression" dxfId="1" priority="2">
      <formula>AND($J7&lt;&gt;"",$L7=0.5)</formula>
    </cfRule>
  </conditionalFormatting>
  <dataValidations count="3">
    <dataValidation type="list" allowBlank="1" showInputMessage="1" prompt="Nur Erholungsurlaub wird vom Urlaubskonto abgezogen" sqref="B13">
      <formula1>"Erholungsurlaub,Sonderurlaub,Unbezahlter Urlaub,Überstundenabbau / Zeitausgleich"</formula1>
    </dataValidation>
    <dataValidation type="list" allowBlank="1" sqref="B33">
      <formula1>"genehmigt,abgelehnt,geändert genehmigt"</formula1>
    </dataValidation>
    <dataValidation type="list" allowBlank="1" showInputMessage="1" prompt="Für die gesetzlichen Feiertage" sqref="B8">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M47"/>
  <sheetViews>
    <sheetView workbookViewId="0" showGridLines="0"/>
  </sheetViews>
  <sheetFormatPr defaultRowHeight="18" outlineLevelRow="0" outlineLevelCol="0" x14ac:dyDescent="55" customHeight="1"/>
  <cols>
    <col min="1" max="1" width="26" customWidth="1"/>
    <col min="2" max="8" width="9.5" customWidth="1"/>
    <col min="9" max="9" width="3" customWidth="1"/>
    <col min="10" max="10" width="11" customWidth="1"/>
    <col min="11" max="11" width="6" customWidth="1"/>
    <col min="12" max="12" width="7" customWidth="1"/>
    <col min="13" max="13" width="30" customWidth="1"/>
  </cols>
  <sheetData>
    <row r="1" ht="30" customHeight="1" spans="1:8" x14ac:dyDescent="0.25">
      <c r="A1" s="1" t="s">
        <v>62</v>
      </c>
      <c r="B1" s="1"/>
      <c r="C1" s="1"/>
      <c r="D1" s="1"/>
      <c r="E1" s="1"/>
      <c r="F1" s="1"/>
      <c r="G1" s="1"/>
      <c r="H1" s="1"/>
    </row>
    <row r="2" ht="30" customHeight="1" spans="1:8" x14ac:dyDescent="0.25">
      <c r="A2" s="2" t="s">
        <v>1</v>
      </c>
      <c r="B2" s="2"/>
      <c r="C2" s="2"/>
      <c r="D2" s="2"/>
      <c r="E2" s="2"/>
      <c r="F2" s="2"/>
      <c r="G2" s="2"/>
      <c r="H2" s="2"/>
    </row>
    <row r="3" ht="16" customHeight="1" spans="1:4" x14ac:dyDescent="0.25">
      <c r="A3" s="3" t="s">
        <v>2</v>
      </c>
      <c r="B3" s="3"/>
      <c r="C3" s="4" t="s">
        <v>3</v>
      </c>
      <c r="D3" s="4"/>
    </row>
    <row r="4" spans="10:13" x14ac:dyDescent="0.25">
      <c r="J4" s="5" t="s">
        <v>4</v>
      </c>
      <c r="K4" s="6">
        <f>IF(TRIM(B10)="","1","0")&amp;IF(TRIM(C10)="","1","0")&amp;IF(TRIM(D10)="","1","0")&amp;IF(TRIM(E10)="","1","0")&amp;IF(TRIM(F10)="","1","0")&amp;IF(TRIM(G10)="","1","0")&amp;IF(TRIM(H10)="","1","0")</f>
      </c>
      <c r="L4" s="6"/>
      <c r="M4" s="7" t="s">
        <v>5</v>
      </c>
    </row>
    <row r="5" ht="22" customHeight="1" spans="1:13" x14ac:dyDescent="0.25">
      <c r="A5" s="8" t="s">
        <v>6</v>
      </c>
      <c r="B5" s="8"/>
      <c r="C5" s="8"/>
      <c r="D5" s="8"/>
      <c r="E5" s="8"/>
      <c r="F5" s="8"/>
      <c r="G5" s="8"/>
      <c r="H5" s="8"/>
      <c r="J5" s="8" t="s">
        <v>7</v>
      </c>
      <c r="K5" s="8"/>
      <c r="L5" s="8"/>
      <c r="M5" s="8"/>
    </row>
    <row r="6" ht="20" customHeight="1" spans="1:13" x14ac:dyDescent="0.25">
      <c r="A6" s="5" t="s">
        <v>8</v>
      </c>
      <c r="B6" s="9" t="s">
        <v>63</v>
      </c>
      <c r="C6" s="9"/>
      <c r="D6" s="9"/>
      <c r="E6" s="5" t="s">
        <v>9</v>
      </c>
      <c r="F6" s="5"/>
      <c r="G6" s="9" t="s">
        <v>64</v>
      </c>
      <c r="H6" s="9"/>
      <c r="J6" s="10" t="s">
        <v>10</v>
      </c>
      <c r="K6" s="10" t="s">
        <v>11</v>
      </c>
      <c r="L6" s="10" t="s">
        <v>12</v>
      </c>
      <c r="M6" s="10" t="s">
        <v>13</v>
      </c>
    </row>
    <row r="7" ht="20" customHeight="1" spans="1:13" x14ac:dyDescent="0.25">
      <c r="A7" s="5" t="s">
        <v>14</v>
      </c>
      <c r="B7" s="9" t="s">
        <v>65</v>
      </c>
      <c r="C7" s="9"/>
      <c r="D7" s="9"/>
      <c r="E7" s="5" t="s">
        <v>15</v>
      </c>
      <c r="F7" s="5"/>
      <c r="G7" s="9" t="s">
        <v>66</v>
      </c>
      <c r="H7" s="9"/>
      <c r="J7" s="11">
        <f>IF(OR($B$14="",$G$14="",$G$14&lt;$B$14),"",IF($B$14+0&gt;$G$14,"",$B$14+0))</f>
      </c>
      <c r="K7" s="12">
        <f>IF(J7="","",J7)</f>
      </c>
      <c r="L7" s="13">
        <f>IF(J7="","",IF(COUNTIF(Feiertage!$I$2:$I$120,J7)&gt;0,0,IF(MID($K$4,WEEKDAY(J7,2),1)="1",0,IF(OR(J7=$B$15,J7=$G$15),0.5,1))))</f>
      </c>
      <c r="M7" s="6">
        <f>IF(J7="","",IF(COUNTIF(Feiertage!$I$2:$I$120,J7)&gt;0,INDEX(Feiertage!$B$2:$B$120,MATCH(J7,Feiertage!$I$2:$I$120,0)),IF(MID($K$4,WEEKDAY(J7,2),1)="1","kein Arbeitstag",IF(OR(J7=$B$15,J7=$G$15),"halber Tag",""))))</f>
      </c>
    </row>
    <row r="8" ht="20" customHeight="1" spans="1:13" x14ac:dyDescent="0.25">
      <c r="A8" s="5" t="s">
        <v>16</v>
      </c>
      <c r="B8" s="9" t="s">
        <v>17</v>
      </c>
      <c r="C8" s="9"/>
      <c r="D8" s="9"/>
      <c r="E8" s="5" t="s">
        <v>18</v>
      </c>
      <c r="F8" s="5"/>
      <c r="G8" s="14">
        <v>46328</v>
      </c>
      <c r="H8" s="14"/>
      <c r="J8" s="11">
        <f>IF(OR($B$14="",$G$14="",$G$14&lt;$B$14),"",IF($B$14+1&gt;$G$14,"",$B$14+1))</f>
      </c>
      <c r="K8" s="12">
        <f>IF(J8="","",J8)</f>
      </c>
      <c r="L8" s="13">
        <f>IF(J8="","",IF(COUNTIF(Feiertage!$I$2:$I$120,J8)&gt;0,0,IF(MID($K$4,WEEKDAY(J8,2),1)="1",0,IF(OR(J8=$B$15,J8=$G$15),0.5,1))))</f>
      </c>
      <c r="M8" s="6">
        <f>IF(J8="","",IF(COUNTIF(Feiertage!$I$2:$I$120,J8)&gt;0,INDEX(Feiertage!$B$2:$B$120,MATCH(J8,Feiertage!$I$2:$I$120,0)),IF(MID($K$4,WEEKDAY(J8,2),1)="1","kein Arbeitstag",IF(OR(J8=$B$15,J8=$G$15),"halber Tag",""))))</f>
      </c>
    </row>
    <row r="9" ht="16" customHeight="1" spans="1:13" x14ac:dyDescent="0.25">
      <c r="A9" s="5" t="s">
        <v>19</v>
      </c>
      <c r="B9" s="15" t="s">
        <v>20</v>
      </c>
      <c r="C9" s="15" t="s">
        <v>21</v>
      </c>
      <c r="D9" s="15" t="s">
        <v>22</v>
      </c>
      <c r="E9" s="15" t="s">
        <v>23</v>
      </c>
      <c r="F9" s="15" t="s">
        <v>24</v>
      </c>
      <c r="G9" s="15" t="s">
        <v>25</v>
      </c>
      <c r="H9" s="15" t="s">
        <v>26</v>
      </c>
      <c r="J9" s="11">
        <f>IF(OR($B$14="",$G$14="",$G$14&lt;$B$14),"",IF($B$14+2&gt;$G$14,"",$B$14+2))</f>
      </c>
      <c r="K9" s="12">
        <f>IF(J9="","",J9)</f>
      </c>
      <c r="L9" s="13">
        <f>IF(J9="","",IF(COUNTIF(Feiertage!$I$2:$I$120,J9)&gt;0,0,IF(MID($K$4,WEEKDAY(J9,2),1)="1",0,IF(OR(J9=$B$15,J9=$G$15),0.5,1))))</f>
      </c>
      <c r="M9" s="6">
        <f>IF(J9="","",IF(COUNTIF(Feiertage!$I$2:$I$120,J9)&gt;0,INDEX(Feiertage!$B$2:$B$120,MATCH(J9,Feiertage!$I$2:$I$120,0)),IF(MID($K$4,WEEKDAY(J9,2),1)="1","kein Arbeitstag",IF(OR(J9=$B$15,J9=$G$15),"halber Tag",""))))</f>
      </c>
    </row>
    <row r="10" ht="20" customHeight="1" spans="1:13" x14ac:dyDescent="0.25">
      <c r="A10" s="7" t="s">
        <v>27</v>
      </c>
      <c r="B10" s="16" t="s">
        <v>28</v>
      </c>
      <c r="C10" s="16" t="s">
        <v>28</v>
      </c>
      <c r="D10" s="16" t="s">
        <v>28</v>
      </c>
      <c r="E10" s="16" t="s">
        <v>28</v>
      </c>
      <c r="F10" s="16" t="s">
        <v>28</v>
      </c>
      <c r="G10" s="16"/>
      <c r="H10" s="16"/>
      <c r="J10" s="11">
        <f>IF(OR($B$14="",$G$14="",$G$14&lt;$B$14),"",IF($B$14+3&gt;$G$14,"",$B$14+3))</f>
      </c>
      <c r="K10" s="12">
        <f>IF(J10="","",J10)</f>
      </c>
      <c r="L10" s="13">
        <f>IF(J10="","",IF(COUNTIF(Feiertage!$I$2:$I$120,J10)&gt;0,0,IF(MID($K$4,WEEKDAY(J10,2),1)="1",0,IF(OR(J10=$B$15,J10=$G$15),0.5,1))))</f>
      </c>
      <c r="M10" s="6">
        <f>IF(J10="","",IF(COUNTIF(Feiertage!$I$2:$I$120,J10)&gt;0,INDEX(Feiertage!$B$2:$B$120,MATCH(J10,Feiertage!$I$2:$I$120,0)),IF(MID($K$4,WEEKDAY(J10,2),1)="1","kein Arbeitstag",IF(OR(J10=$B$15,J10=$G$15),"halber Tag",""))))</f>
      </c>
    </row>
    <row r="11" ht="18" customHeight="1" spans="10:13" x14ac:dyDescent="0.25">
      <c r="J11" s="11">
        <f>IF(OR($B$14="",$G$14="",$G$14&lt;$B$14),"",IF($B$14+4&gt;$G$14,"",$B$14+4))</f>
      </c>
      <c r="K11" s="12">
        <f>IF(J11="","",J11)</f>
      </c>
      <c r="L11" s="13">
        <f>IF(J11="","",IF(COUNTIF(Feiertage!$I$2:$I$120,J11)&gt;0,0,IF(MID($K$4,WEEKDAY(J11,2),1)="1",0,IF(OR(J11=$B$15,J11=$G$15),0.5,1))))</f>
      </c>
      <c r="M11" s="6">
        <f>IF(J11="","",IF(COUNTIF(Feiertage!$I$2:$I$120,J11)&gt;0,INDEX(Feiertage!$B$2:$B$120,MATCH(J11,Feiertage!$I$2:$I$120,0)),IF(MID($K$4,WEEKDAY(J11,2),1)="1","kein Arbeitstag",IF(OR(J11=$B$15,J11=$G$15),"halber Tag",""))))</f>
      </c>
    </row>
    <row r="12" ht="22" customHeight="1" spans="1:13" x14ac:dyDescent="0.25">
      <c r="A12" s="8" t="s">
        <v>29</v>
      </c>
      <c r="B12" s="8"/>
      <c r="C12" s="8"/>
      <c r="D12" s="8"/>
      <c r="E12" s="8"/>
      <c r="F12" s="8"/>
      <c r="G12" s="8"/>
      <c r="H12" s="8"/>
      <c r="J12" s="11">
        <f>IF(OR($B$14="",$G$14="",$G$14&lt;$B$14),"",IF($B$14+5&gt;$G$14,"",$B$14+5))</f>
      </c>
      <c r="K12" s="12">
        <f>IF(J12="","",J12)</f>
      </c>
      <c r="L12" s="13">
        <f>IF(J12="","",IF(COUNTIF(Feiertage!$I$2:$I$120,J12)&gt;0,0,IF(MID($K$4,WEEKDAY(J12,2),1)="1",0,IF(OR(J12=$B$15,J12=$G$15),0.5,1))))</f>
      </c>
      <c r="M12" s="6">
        <f>IF(J12="","",IF(COUNTIF(Feiertage!$I$2:$I$120,J12)&gt;0,INDEX(Feiertage!$B$2:$B$120,MATCH(J12,Feiertage!$I$2:$I$120,0)),IF(MID($K$4,WEEKDAY(J12,2),1)="1","kein Arbeitstag",IF(OR(J12=$B$15,J12=$G$15),"halber Tag",""))))</f>
      </c>
    </row>
    <row r="13" ht="20" customHeight="1" spans="1:13" x14ac:dyDescent="0.25">
      <c r="A13" s="5" t="s">
        <v>30</v>
      </c>
      <c r="B13" s="9" t="s">
        <v>31</v>
      </c>
      <c r="C13" s="9"/>
      <c r="D13" s="9"/>
      <c r="E13" s="5" t="s">
        <v>32</v>
      </c>
      <c r="F13" s="5"/>
      <c r="G13" s="9"/>
      <c r="H13" s="9"/>
      <c r="J13" s="11">
        <f>IF(OR($B$14="",$G$14="",$G$14&lt;$B$14),"",IF($B$14+6&gt;$G$14,"",$B$14+6))</f>
      </c>
      <c r="K13" s="12">
        <f>IF(J13="","",J13)</f>
      </c>
      <c r="L13" s="13">
        <f>IF(J13="","",IF(COUNTIF(Feiertage!$I$2:$I$120,J13)&gt;0,0,IF(MID($K$4,WEEKDAY(J13,2),1)="1",0,IF(OR(J13=$B$15,J13=$G$15),0.5,1))))</f>
      </c>
      <c r="M13" s="6">
        <f>IF(J13="","",IF(COUNTIF(Feiertage!$I$2:$I$120,J13)&gt;0,INDEX(Feiertage!$B$2:$B$120,MATCH(J13,Feiertage!$I$2:$I$120,0)),IF(MID($K$4,WEEKDAY(J13,2),1)="1","kein Arbeitstag",IF(OR(J13=$B$15,J13=$G$15),"halber Tag",""))))</f>
      </c>
    </row>
    <row r="14" ht="20" customHeight="1" spans="1:13" x14ac:dyDescent="0.25">
      <c r="A14" s="5" t="s">
        <v>33</v>
      </c>
      <c r="B14" s="14">
        <v>46380</v>
      </c>
      <c r="C14" s="14"/>
      <c r="D14" s="14"/>
      <c r="E14" s="5" t="s">
        <v>34</v>
      </c>
      <c r="F14" s="5"/>
      <c r="G14" s="14">
        <v>46387</v>
      </c>
      <c r="H14" s="14"/>
      <c r="J14" s="11">
        <f>IF(OR($B$14="",$G$14="",$G$14&lt;$B$14),"",IF($B$14+7&gt;$G$14,"",$B$14+7))</f>
      </c>
      <c r="K14" s="12">
        <f>IF(J14="","",J14)</f>
      </c>
      <c r="L14" s="13">
        <f>IF(J14="","",IF(COUNTIF(Feiertage!$I$2:$I$120,J14)&gt;0,0,IF(MID($K$4,WEEKDAY(J14,2),1)="1",0,IF(OR(J14=$B$15,J14=$G$15),0.5,1))))</f>
      </c>
      <c r="M14" s="6">
        <f>IF(J14="","",IF(COUNTIF(Feiertage!$I$2:$I$120,J14)&gt;0,INDEX(Feiertage!$B$2:$B$120,MATCH(J14,Feiertage!$I$2:$I$120,0)),IF(MID($K$4,WEEKDAY(J14,2),1)="1","kein Arbeitstag",IF(OR(J14=$B$15,J14=$G$15),"halber Tag",""))))</f>
      </c>
    </row>
    <row r="15" ht="20" customHeight="1" spans="1:13" x14ac:dyDescent="0.25">
      <c r="A15" s="5" t="s">
        <v>35</v>
      </c>
      <c r="B15" s="14">
        <v>46380</v>
      </c>
      <c r="C15" s="14"/>
      <c r="D15" s="14"/>
      <c r="E15" s="5" t="s">
        <v>36</v>
      </c>
      <c r="F15" s="5"/>
      <c r="G15" s="14">
        <v>46387</v>
      </c>
      <c r="H15" s="14"/>
      <c r="J15" s="11">
        <f>IF(OR($B$14="",$G$14="",$G$14&lt;$B$14),"",IF($B$14+8&gt;$G$14,"",$B$14+8))</f>
      </c>
      <c r="K15" s="12">
        <f>IF(J15="","",J15)</f>
      </c>
      <c r="L15" s="13">
        <f>IF(J15="","",IF(COUNTIF(Feiertage!$I$2:$I$120,J15)&gt;0,0,IF(MID($K$4,WEEKDAY(J15,2),1)="1",0,IF(OR(J15=$B$15,J15=$G$15),0.5,1))))</f>
      </c>
      <c r="M15" s="6">
        <f>IF(J15="","",IF(COUNTIF(Feiertage!$I$2:$I$120,J15)&gt;0,INDEX(Feiertage!$B$2:$B$120,MATCH(J15,Feiertage!$I$2:$I$120,0)),IF(MID($K$4,WEEKDAY(J15,2),1)="1","kein Arbeitstag",IF(OR(J15=$B$15,J15=$G$15),"halber Tag",""))))</f>
      </c>
    </row>
    <row r="16" ht="20" customHeight="1" spans="1:13" x14ac:dyDescent="0.25">
      <c r="A16" s="5" t="s">
        <v>37</v>
      </c>
      <c r="B16" s="17">
        <f>IF(OR(B14="",G14=""),"",IF(G14&lt;B14,"",G14-B14+1))</f>
      </c>
      <c r="C16" s="17"/>
      <c r="D16" s="17"/>
      <c r="E16" s="5" t="s">
        <v>38</v>
      </c>
      <c r="F16" s="5"/>
      <c r="G16" s="17">
        <f>IF(B16="","",IFERROR(NETWORKDAYS.INTL(B14,G14,$K$4,Feiertage!$I$2:$I$120),0))</f>
      </c>
      <c r="H16" s="17"/>
      <c r="J16" s="11">
        <f>IF(OR($B$14="",$G$14="",$G$14&lt;$B$14),"",IF($B$14+9&gt;$G$14,"",$B$14+9))</f>
      </c>
      <c r="K16" s="12">
        <f>IF(J16="","",J16)</f>
      </c>
      <c r="L16" s="13">
        <f>IF(J16="","",IF(COUNTIF(Feiertage!$I$2:$I$120,J16)&gt;0,0,IF(MID($K$4,WEEKDAY(J16,2),1)="1",0,IF(OR(J16=$B$15,J16=$G$15),0.5,1))))</f>
      </c>
      <c r="M16" s="6">
        <f>IF(J16="","",IF(COUNTIF(Feiertage!$I$2:$I$120,J16)&gt;0,INDEX(Feiertage!$B$2:$B$120,MATCH(J16,Feiertage!$I$2:$I$120,0)),IF(MID($K$4,WEEKDAY(J16,2),1)="1","kein Arbeitstag",IF(OR(J16=$B$15,J16=$G$15),"halber Tag",""))))</f>
      </c>
    </row>
    <row r="17" ht="20" customHeight="1" spans="1:13" x14ac:dyDescent="0.25">
      <c r="A17" s="5" t="s">
        <v>39</v>
      </c>
      <c r="B17" s="17">
        <f>IF(B16="","",IFERROR(AND(ISNUMBER(B15),B15&gt;=B14,B15&lt;=G14)*NETWORKDAYS.INTL(B15,B15,$K$4,Feiertage!$I$2:$I$120),0)+IFERROR(AND(ISNUMBER(G15),G15&lt;&gt;B15,G15&gt;=B14,G15&lt;=G14)*NETWORKDAYS.INTL(G15,G15,$K$4,Feiertage!$I$2:$I$120),0))</f>
      </c>
      <c r="C17" s="17"/>
      <c r="D17" s="17"/>
      <c r="E17" s="5" t="s">
        <v>40</v>
      </c>
      <c r="F17" s="5"/>
      <c r="G17" s="18">
        <f>IF(B16="","",G16-0.5*N(B17))</f>
      </c>
      <c r="H17" s="18"/>
      <c r="J17" s="11">
        <f>IF(OR($B$14="",$G$14="",$G$14&lt;$B$14),"",IF($B$14+10&gt;$G$14,"",$B$14+10))</f>
      </c>
      <c r="K17" s="12">
        <f>IF(J17="","",J17)</f>
      </c>
      <c r="L17" s="13">
        <f>IF(J17="","",IF(COUNTIF(Feiertage!$I$2:$I$120,J17)&gt;0,0,IF(MID($K$4,WEEKDAY(J17,2),1)="1",0,IF(OR(J17=$B$15,J17=$G$15),0.5,1))))</f>
      </c>
      <c r="M17" s="6">
        <f>IF(J17="","",IF(COUNTIF(Feiertage!$I$2:$I$120,J17)&gt;0,INDEX(Feiertage!$B$2:$B$120,MATCH(J17,Feiertage!$I$2:$I$120,0)),IF(MID($K$4,WEEKDAY(J17,2),1)="1","kein Arbeitstag",IF(OR(J17=$B$15,J17=$G$15),"halber Tag",""))))</f>
      </c>
    </row>
    <row r="18" ht="18" customHeight="1" spans="10:13" x14ac:dyDescent="0.25">
      <c r="J18" s="11">
        <f>IF(OR($B$14="",$G$14="",$G$14&lt;$B$14),"",IF($B$14+11&gt;$G$14,"",$B$14+11))</f>
      </c>
      <c r="K18" s="12">
        <f>IF(J18="","",J18)</f>
      </c>
      <c r="L18" s="13">
        <f>IF(J18="","",IF(COUNTIF(Feiertage!$I$2:$I$120,J18)&gt;0,0,IF(MID($K$4,WEEKDAY(J18,2),1)="1",0,IF(OR(J18=$B$15,J18=$G$15),0.5,1))))</f>
      </c>
      <c r="M18" s="6">
        <f>IF(J18="","",IF(COUNTIF(Feiertage!$I$2:$I$120,J18)&gt;0,INDEX(Feiertage!$B$2:$B$120,MATCH(J18,Feiertage!$I$2:$I$120,0)),IF(MID($K$4,WEEKDAY(J18,2),1)="1","kein Arbeitstag",IF(OR(J18=$B$15,J18=$G$15),"halber Tag",""))))</f>
      </c>
    </row>
    <row r="19" ht="22" customHeight="1" spans="1:13" x14ac:dyDescent="0.25">
      <c r="A19" s="8" t="s">
        <v>41</v>
      </c>
      <c r="B19" s="8"/>
      <c r="C19" s="8"/>
      <c r="D19" s="8"/>
      <c r="E19" s="8"/>
      <c r="F19" s="8"/>
      <c r="G19" s="8"/>
      <c r="H19" s="8"/>
      <c r="J19" s="11">
        <f>IF(OR($B$14="",$G$14="",$G$14&lt;$B$14),"",IF($B$14+12&gt;$G$14,"",$B$14+12))</f>
      </c>
      <c r="K19" s="12">
        <f>IF(J19="","",J19)</f>
      </c>
      <c r="L19" s="13">
        <f>IF(J19="","",IF(COUNTIF(Feiertage!$I$2:$I$120,J19)&gt;0,0,IF(MID($K$4,WEEKDAY(J19,2),1)="1",0,IF(OR(J19=$B$15,J19=$G$15),0.5,1))))</f>
      </c>
      <c r="M19" s="6">
        <f>IF(J19="","",IF(COUNTIF(Feiertage!$I$2:$I$120,J19)&gt;0,INDEX(Feiertage!$B$2:$B$120,MATCH(J19,Feiertage!$I$2:$I$120,0)),IF(MID($K$4,WEEKDAY(J19,2),1)="1","kein Arbeitstag",IF(OR(J19=$B$15,J19=$G$15),"halber Tag",""))))</f>
      </c>
    </row>
    <row r="20" ht="20" customHeight="1" spans="1:13" x14ac:dyDescent="0.25">
      <c r="A20" s="5" t="s">
        <v>42</v>
      </c>
      <c r="B20" s="19">
        <v>30</v>
      </c>
      <c r="C20" s="19"/>
      <c r="D20" s="19"/>
      <c r="E20" s="5" t="s">
        <v>43</v>
      </c>
      <c r="F20" s="5"/>
      <c r="G20" s="19">
        <v>2</v>
      </c>
      <c r="H20" s="19"/>
      <c r="J20" s="11">
        <f>IF(OR($B$14="",$G$14="",$G$14&lt;$B$14),"",IF($B$14+13&gt;$G$14,"",$B$14+13))</f>
      </c>
      <c r="K20" s="12">
        <f>IF(J20="","",J20)</f>
      </c>
      <c r="L20" s="13">
        <f>IF(J20="","",IF(COUNTIF(Feiertage!$I$2:$I$120,J20)&gt;0,0,IF(MID($K$4,WEEKDAY(J20,2),1)="1",0,IF(OR(J20=$B$15,J20=$G$15),0.5,1))))</f>
      </c>
      <c r="M20" s="6">
        <f>IF(J20="","",IF(COUNTIF(Feiertage!$I$2:$I$120,J20)&gt;0,INDEX(Feiertage!$B$2:$B$120,MATCH(J20,Feiertage!$I$2:$I$120,0)),IF(MID($K$4,WEEKDAY(J20,2),1)="1","kein Arbeitstag",IF(OR(J20=$B$15,J20=$G$15),"halber Tag",""))))</f>
      </c>
    </row>
    <row r="21" ht="20" customHeight="1" spans="1:13" x14ac:dyDescent="0.25">
      <c r="A21" s="5" t="s">
        <v>44</v>
      </c>
      <c r="B21" s="19">
        <v>24</v>
      </c>
      <c r="C21" s="19"/>
      <c r="D21" s="19"/>
      <c r="E21" s="5" t="s">
        <v>45</v>
      </c>
      <c r="F21" s="5"/>
      <c r="G21" s="13">
        <f>IF(AND(B20="",G20=""),"",N(B20)+N(G20)-N(B21))</f>
      </c>
      <c r="H21" s="13"/>
      <c r="J21" s="11">
        <f>IF(OR($B$14="",$G$14="",$G$14&lt;$B$14),"",IF($B$14+14&gt;$G$14,"",$B$14+14))</f>
      </c>
      <c r="K21" s="12">
        <f>IF(J21="","",J21)</f>
      </c>
      <c r="L21" s="13">
        <f>IF(J21="","",IF(COUNTIF(Feiertage!$I$2:$I$120,J21)&gt;0,0,IF(MID($K$4,WEEKDAY(J21,2),1)="1",0,IF(OR(J21=$B$15,J21=$G$15),0.5,1))))</f>
      </c>
      <c r="M21" s="6">
        <f>IF(J21="","",IF(COUNTIF(Feiertage!$I$2:$I$120,J21)&gt;0,INDEX(Feiertage!$B$2:$B$120,MATCH(J21,Feiertage!$I$2:$I$120,0)),IF(MID($K$4,WEEKDAY(J21,2),1)="1","kein Arbeitstag",IF(OR(J21=$B$15,J21=$G$15),"halber Tag",""))))</f>
      </c>
    </row>
    <row r="22" ht="20" customHeight="1" spans="1:13" x14ac:dyDescent="0.25">
      <c r="A22" s="5" t="s">
        <v>46</v>
      </c>
      <c r="B22" s="13">
        <f>IF(G17="","",IF(B13="Erholungsurlaub",G17,0))</f>
      </c>
      <c r="C22" s="13"/>
      <c r="D22" s="13"/>
      <c r="E22" s="5" t="s">
        <v>47</v>
      </c>
      <c r="F22" s="5"/>
      <c r="G22" s="18">
        <f>IF(G21="","",G21-N(B22))</f>
      </c>
      <c r="H22" s="18"/>
      <c r="J22" s="11">
        <f>IF(OR($B$14="",$G$14="",$G$14&lt;$B$14),"",IF($B$14+15&gt;$G$14,"",$B$14+15))</f>
      </c>
      <c r="K22" s="12">
        <f>IF(J22="","",J22)</f>
      </c>
      <c r="L22" s="13">
        <f>IF(J22="","",IF(COUNTIF(Feiertage!$I$2:$I$120,J22)&gt;0,0,IF(MID($K$4,WEEKDAY(J22,2),1)="1",0,IF(OR(J22=$B$15,J22=$G$15),0.5,1))))</f>
      </c>
      <c r="M22" s="6">
        <f>IF(J22="","",IF(COUNTIF(Feiertage!$I$2:$I$120,J22)&gt;0,INDEX(Feiertage!$B$2:$B$120,MATCH(J22,Feiertage!$I$2:$I$120,0)),IF(MID($K$4,WEEKDAY(J22,2),1)="1","kein Arbeitstag",IF(OR(J22=$B$15,J22=$G$15),"halber Tag",""))))</f>
      </c>
    </row>
    <row r="23" ht="18" customHeight="1" spans="10:13" x14ac:dyDescent="0.25">
      <c r="J23" s="11">
        <f>IF(OR($B$14="",$G$14="",$G$14&lt;$B$14),"",IF($B$14+16&gt;$G$14,"",$B$14+16))</f>
      </c>
      <c r="K23" s="12">
        <f>IF(J23="","",J23)</f>
      </c>
      <c r="L23" s="13">
        <f>IF(J23="","",IF(COUNTIF(Feiertage!$I$2:$I$120,J23)&gt;0,0,IF(MID($K$4,WEEKDAY(J23,2),1)="1",0,IF(OR(J23=$B$15,J23=$G$15),0.5,1))))</f>
      </c>
      <c r="M23" s="6">
        <f>IF(J23="","",IF(COUNTIF(Feiertage!$I$2:$I$120,J23)&gt;0,INDEX(Feiertage!$B$2:$B$120,MATCH(J23,Feiertage!$I$2:$I$120,0)),IF(MID($K$4,WEEKDAY(J23,2),1)="1","kein Arbeitstag",IF(OR(J23=$B$15,J23=$G$15),"halber Tag",""))))</f>
      </c>
    </row>
    <row r="24" ht="22" customHeight="1" spans="1:13" x14ac:dyDescent="0.25">
      <c r="A24" s="8" t="s">
        <v>48</v>
      </c>
      <c r="B24" s="8"/>
      <c r="C24" s="8"/>
      <c r="D24" s="8"/>
      <c r="E24" s="8"/>
      <c r="F24" s="8"/>
      <c r="G24" s="8"/>
      <c r="H24" s="8"/>
      <c r="J24" s="11">
        <f>IF(OR($B$14="",$G$14="",$G$14&lt;$B$14),"",IF($B$14+17&gt;$G$14,"",$B$14+17))</f>
      </c>
      <c r="K24" s="12">
        <f>IF(J24="","",J24)</f>
      </c>
      <c r="L24" s="13">
        <f>IF(J24="","",IF(COUNTIF(Feiertage!$I$2:$I$120,J24)&gt;0,0,IF(MID($K$4,WEEKDAY(J24,2),1)="1",0,IF(OR(J24=$B$15,J24=$G$15),0.5,1))))</f>
      </c>
      <c r="M24" s="6">
        <f>IF(J24="","",IF(COUNTIF(Feiertage!$I$2:$I$120,J24)&gt;0,INDEX(Feiertage!$B$2:$B$120,MATCH(J24,Feiertage!$I$2:$I$120,0)),IF(MID($K$4,WEEKDAY(J24,2),1)="1","kein Arbeitstag",IF(OR(J24=$B$15,J24=$G$15),"halber Tag",""))))</f>
      </c>
    </row>
    <row r="25" ht="20" customHeight="1" spans="1:13" x14ac:dyDescent="0.25">
      <c r="A25" s="5" t="s">
        <v>49</v>
      </c>
      <c r="B25" s="9" t="s">
        <v>67</v>
      </c>
      <c r="C25" s="9"/>
      <c r="D25" s="9"/>
      <c r="E25" s="5" t="s">
        <v>50</v>
      </c>
      <c r="F25" s="5"/>
      <c r="G25" s="9"/>
      <c r="H25" s="9"/>
      <c r="J25" s="11">
        <f>IF(OR($B$14="",$G$14="",$G$14&lt;$B$14),"",IF($B$14+18&gt;$G$14,"",$B$14+18))</f>
      </c>
      <c r="K25" s="12">
        <f>IF(J25="","",J25)</f>
      </c>
      <c r="L25" s="13">
        <f>IF(J25="","",IF(COUNTIF(Feiertage!$I$2:$I$120,J25)&gt;0,0,IF(MID($K$4,WEEKDAY(J25,2),1)="1",0,IF(OR(J25=$B$15,J25=$G$15),0.5,1))))</f>
      </c>
      <c r="M25" s="6">
        <f>IF(J25="","",IF(COUNTIF(Feiertage!$I$2:$I$120,J25)&gt;0,INDEX(Feiertage!$B$2:$B$120,MATCH(J25,Feiertage!$I$2:$I$120,0)),IF(MID($K$4,WEEKDAY(J25,2),1)="1","kein Arbeitstag",IF(OR(J25=$B$15,J25=$G$15),"halber Tag",""))))</f>
      </c>
    </row>
    <row r="26" ht="22" customHeight="1" spans="1:13" x14ac:dyDescent="0.25">
      <c r="A26" s="20" t="s">
        <v>51</v>
      </c>
      <c r="B26" s="21" t="s">
        <v>68</v>
      </c>
      <c r="C26" s="21"/>
      <c r="D26" s="21"/>
      <c r="E26" s="21"/>
      <c r="F26" s="21"/>
      <c r="G26" s="21"/>
      <c r="H26" s="21"/>
      <c r="J26" s="11">
        <f>IF(OR($B$14="",$G$14="",$G$14&lt;$B$14),"",IF($B$14+19&gt;$G$14,"",$B$14+19))</f>
      </c>
      <c r="K26" s="12">
        <f>IF(J26="","",J26)</f>
      </c>
      <c r="L26" s="13">
        <f>IF(J26="","",IF(COUNTIF(Feiertage!$I$2:$I$120,J26)&gt;0,0,IF(MID($K$4,WEEKDAY(J26,2),1)="1",0,IF(OR(J26=$B$15,J26=$G$15),0.5,1))))</f>
      </c>
      <c r="M26" s="6">
        <f>IF(J26="","",IF(COUNTIF(Feiertage!$I$2:$I$120,J26)&gt;0,INDEX(Feiertage!$B$2:$B$120,MATCH(J26,Feiertage!$I$2:$I$120,0)),IF(MID($K$4,WEEKDAY(J26,2),1)="1","kein Arbeitstag",IF(OR(J26=$B$15,J26=$G$15),"halber Tag",""))))</f>
      </c>
    </row>
    <row r="27" ht="22" customHeight="1" spans="2:13" x14ac:dyDescent="0.25">
      <c r="B27" s="21"/>
      <c r="C27" s="21"/>
      <c r="D27" s="21"/>
      <c r="E27" s="21"/>
      <c r="F27" s="21"/>
      <c r="G27" s="21"/>
      <c r="H27" s="21"/>
      <c r="J27" s="11">
        <f>IF(OR($B$14="",$G$14="",$G$14&lt;$B$14),"",IF($B$14+20&gt;$G$14,"",$B$14+20))</f>
      </c>
      <c r="K27" s="12">
        <f>IF(J27="","",J27)</f>
      </c>
      <c r="L27" s="13">
        <f>IF(J27="","",IF(COUNTIF(Feiertage!$I$2:$I$120,J27)&gt;0,0,IF(MID($K$4,WEEKDAY(J27,2),1)="1",0,IF(OR(J27=$B$15,J27=$G$15),0.5,1))))</f>
      </c>
      <c r="M27" s="6">
        <f>IF(J27="","",IF(COUNTIF(Feiertage!$I$2:$I$120,J27)&gt;0,INDEX(Feiertage!$B$2:$B$120,MATCH(J27,Feiertage!$I$2:$I$120,0)),IF(MID($K$4,WEEKDAY(J27,2),1)="1","kein Arbeitstag",IF(OR(J27=$B$15,J27=$G$15),"halber Tag",""))))</f>
      </c>
    </row>
    <row r="28" ht="18" customHeight="1" spans="10:13" x14ac:dyDescent="0.25">
      <c r="J28" s="11">
        <f>IF(OR($B$14="",$G$14="",$G$14&lt;$B$14),"",IF($B$14+21&gt;$G$14,"",$B$14+21))</f>
      </c>
      <c r="K28" s="12">
        <f>IF(J28="","",J28)</f>
      </c>
      <c r="L28" s="13">
        <f>IF(J28="","",IF(COUNTIF(Feiertage!$I$2:$I$120,J28)&gt;0,0,IF(MID($K$4,WEEKDAY(J28,2),1)="1",0,IF(OR(J28=$B$15,J28=$G$15),0.5,1))))</f>
      </c>
      <c r="M28" s="6">
        <f>IF(J28="","",IF(COUNTIF(Feiertage!$I$2:$I$120,J28)&gt;0,INDEX(Feiertage!$B$2:$B$120,MATCH(J28,Feiertage!$I$2:$I$120,0)),IF(MID($K$4,WEEKDAY(J28,2),1)="1","kein Arbeitstag",IF(OR(J28=$B$15,J28=$G$15),"halber Tag",""))))</f>
      </c>
    </row>
    <row r="29" ht="26" customHeight="1" spans="1:13" x14ac:dyDescent="0.25">
      <c r="A29" s="26" t="s">
        <v>69</v>
      </c>
      <c r="J29" s="11">
        <f>IF(OR($B$14="",$G$14="",$G$14&lt;$B$14),"",IF($B$14+22&gt;$G$14,"",$B$14+22))</f>
      </c>
      <c r="K29" s="12">
        <f>IF(J29="","",J29)</f>
      </c>
      <c r="L29" s="13">
        <f>IF(J29="","",IF(COUNTIF(Feiertage!$I$2:$I$120,J29)&gt;0,0,IF(MID($K$4,WEEKDAY(J29,2),1)="1",0,IF(OR(J29=$B$15,J29=$G$15),0.5,1))))</f>
      </c>
      <c r="M29" s="6">
        <f>IF(J29="","",IF(COUNTIF(Feiertage!$I$2:$I$120,J29)&gt;0,INDEX(Feiertage!$B$2:$B$120,MATCH(J29,Feiertage!$I$2:$I$120,0)),IF(MID($K$4,WEEKDAY(J29,2),1)="1","kein Arbeitstag",IF(OR(J29=$B$15,J29=$G$15),"halber Tag",""))))</f>
      </c>
    </row>
    <row r="30" ht="18" customHeight="1" spans="1:13" x14ac:dyDescent="0.25">
      <c r="A30" s="22" t="s">
        <v>52</v>
      </c>
      <c r="B30" s="23"/>
      <c r="C30" s="23"/>
      <c r="E30" s="22" t="s">
        <v>53</v>
      </c>
      <c r="F30" s="23"/>
      <c r="G30" s="23"/>
      <c r="H30" s="23"/>
      <c r="J30" s="11">
        <f>IF(OR($B$14="",$G$14="",$G$14&lt;$B$14),"",IF($B$14+23&gt;$G$14,"",$B$14+23))</f>
      </c>
      <c r="K30" s="12">
        <f>IF(J30="","",J30)</f>
      </c>
      <c r="L30" s="13">
        <f>IF(J30="","",IF(COUNTIF(Feiertage!$I$2:$I$120,J30)&gt;0,0,IF(MID($K$4,WEEKDAY(J30,2),1)="1",0,IF(OR(J30=$B$15,J30=$G$15),0.5,1))))</f>
      </c>
      <c r="M30" s="6">
        <f>IF(J30="","",IF(COUNTIF(Feiertage!$I$2:$I$120,J30)&gt;0,INDEX(Feiertage!$B$2:$B$120,MATCH(J30,Feiertage!$I$2:$I$120,0)),IF(MID($K$4,WEEKDAY(J30,2),1)="1","kein Arbeitstag",IF(OR(J30=$B$15,J30=$G$15),"halber Tag",""))))</f>
      </c>
    </row>
    <row r="31" ht="18" customHeight="1" spans="10:13" x14ac:dyDescent="0.25">
      <c r="J31" s="11">
        <f>IF(OR($B$14="",$G$14="",$G$14&lt;$B$14),"",IF($B$14+24&gt;$G$14,"",$B$14+24))</f>
      </c>
      <c r="K31" s="12">
        <f>IF(J31="","",J31)</f>
      </c>
      <c r="L31" s="13">
        <f>IF(J31="","",IF(COUNTIF(Feiertage!$I$2:$I$120,J31)&gt;0,0,IF(MID($K$4,WEEKDAY(J31,2),1)="1",0,IF(OR(J31=$B$15,J31=$G$15),0.5,1))))</f>
      </c>
      <c r="M31" s="6">
        <f>IF(J31="","",IF(COUNTIF(Feiertage!$I$2:$I$120,J31)&gt;0,INDEX(Feiertage!$B$2:$B$120,MATCH(J31,Feiertage!$I$2:$I$120,0)),IF(MID($K$4,WEEKDAY(J31,2),1)="1","kein Arbeitstag",IF(OR(J31=$B$15,J31=$G$15),"halber Tag",""))))</f>
      </c>
    </row>
    <row r="32" ht="22" customHeight="1" spans="1:13" x14ac:dyDescent="0.25">
      <c r="A32" s="8" t="s">
        <v>54</v>
      </c>
      <c r="B32" s="8"/>
      <c r="C32" s="8"/>
      <c r="D32" s="8"/>
      <c r="E32" s="8"/>
      <c r="F32" s="8"/>
      <c r="G32" s="8"/>
      <c r="H32" s="8"/>
      <c r="J32" s="11">
        <f>IF(OR($B$14="",$G$14="",$G$14&lt;$B$14),"",IF($B$14+25&gt;$G$14,"",$B$14+25))</f>
      </c>
      <c r="K32" s="12">
        <f>IF(J32="","",J32)</f>
      </c>
      <c r="L32" s="13">
        <f>IF(J32="","",IF(COUNTIF(Feiertage!$I$2:$I$120,J32)&gt;0,0,IF(MID($K$4,WEEKDAY(J32,2),1)="1",0,IF(OR(J32=$B$15,J32=$G$15),0.5,1))))</f>
      </c>
      <c r="M32" s="6">
        <f>IF(J32="","",IF(COUNTIF(Feiertage!$I$2:$I$120,J32)&gt;0,INDEX(Feiertage!$B$2:$B$120,MATCH(J32,Feiertage!$I$2:$I$120,0)),IF(MID($K$4,WEEKDAY(J32,2),1)="1","kein Arbeitstag",IF(OR(J32=$B$15,J32=$G$15),"halber Tag",""))))</f>
      </c>
    </row>
    <row r="33" ht="20" customHeight="1" spans="1:13" x14ac:dyDescent="0.25">
      <c r="A33" s="5" t="s">
        <v>55</v>
      </c>
      <c r="B33" s="9" t="s">
        <v>70</v>
      </c>
      <c r="C33" s="9"/>
      <c r="D33" s="9"/>
      <c r="E33" s="5" t="s">
        <v>10</v>
      </c>
      <c r="F33" s="5"/>
      <c r="G33" s="14">
        <v>46330</v>
      </c>
      <c r="H33" s="14"/>
      <c r="J33" s="11">
        <f>IF(OR($B$14="",$G$14="",$G$14&lt;$B$14),"",IF($B$14+26&gt;$G$14,"",$B$14+26))</f>
      </c>
      <c r="K33" s="12">
        <f>IF(J33="","",J33)</f>
      </c>
      <c r="L33" s="13">
        <f>IF(J33="","",IF(COUNTIF(Feiertage!$I$2:$I$120,J33)&gt;0,0,IF(MID($K$4,WEEKDAY(J33,2),1)="1",0,IF(OR(J33=$B$15,J33=$G$15),0.5,1))))</f>
      </c>
      <c r="M33" s="6">
        <f>IF(J33="","",IF(COUNTIF(Feiertage!$I$2:$I$120,J33)&gt;0,INDEX(Feiertage!$B$2:$B$120,MATCH(J33,Feiertage!$I$2:$I$120,0)),IF(MID($K$4,WEEKDAY(J33,2),1)="1","kein Arbeitstag",IF(OR(J33=$B$15,J33=$G$15),"halber Tag",""))))</f>
      </c>
    </row>
    <row r="34" ht="30" customHeight="1" spans="1:13" x14ac:dyDescent="0.25">
      <c r="A34" s="5" t="s">
        <v>56</v>
      </c>
      <c r="B34" s="21"/>
      <c r="C34" s="21"/>
      <c r="D34" s="21"/>
      <c r="E34" s="21"/>
      <c r="F34" s="21"/>
      <c r="G34" s="21"/>
      <c r="H34" s="21"/>
      <c r="J34" s="11">
        <f>IF(OR($B$14="",$G$14="",$G$14&lt;$B$14),"",IF($B$14+27&gt;$G$14,"",$B$14+27))</f>
      </c>
      <c r="K34" s="12">
        <f>IF(J34="","",J34)</f>
      </c>
      <c r="L34" s="13">
        <f>IF(J34="","",IF(COUNTIF(Feiertage!$I$2:$I$120,J34)&gt;0,0,IF(MID($K$4,WEEKDAY(J34,2),1)="1",0,IF(OR(J34=$B$15,J34=$G$15),0.5,1))))</f>
      </c>
      <c r="M34" s="6">
        <f>IF(J34="","",IF(COUNTIF(Feiertage!$I$2:$I$120,J34)&gt;0,INDEX(Feiertage!$B$2:$B$120,MATCH(J34,Feiertage!$I$2:$I$120,0)),IF(MID($K$4,WEEKDAY(J34,2),1)="1","kein Arbeitstag",IF(OR(J34=$B$15,J34=$G$15),"halber Tag",""))))</f>
      </c>
    </row>
    <row r="35" ht="26" customHeight="1" spans="10:13" x14ac:dyDescent="0.25">
      <c r="J35" s="11">
        <f>IF(OR($B$14="",$G$14="",$G$14&lt;$B$14),"",IF($B$14+28&gt;$G$14,"",$B$14+28))</f>
      </c>
      <c r="K35" s="12">
        <f>IF(J35="","",J35)</f>
      </c>
      <c r="L35" s="13">
        <f>IF(J35="","",IF(COUNTIF(Feiertage!$I$2:$I$120,J35)&gt;0,0,IF(MID($K$4,WEEKDAY(J35,2),1)="1",0,IF(OR(J35=$B$15,J35=$G$15),0.5,1))))</f>
      </c>
      <c r="M35" s="6">
        <f>IF(J35="","",IF(COUNTIF(Feiertage!$I$2:$I$120,J35)&gt;0,INDEX(Feiertage!$B$2:$B$120,MATCH(J35,Feiertage!$I$2:$I$120,0)),IF(MID($K$4,WEEKDAY(J35,2),1)="1","kein Arbeitstag",IF(OR(J35=$B$15,J35=$G$15),"halber Tag",""))))</f>
      </c>
    </row>
    <row r="36" ht="18" customHeight="1" spans="1:13" x14ac:dyDescent="0.25">
      <c r="A36" s="22" t="s">
        <v>57</v>
      </c>
      <c r="B36" s="23"/>
      <c r="C36" s="23"/>
      <c r="J36" s="11">
        <f>IF(OR($B$14="",$G$14="",$G$14&lt;$B$14),"",IF($B$14+29&gt;$G$14,"",$B$14+29))</f>
      </c>
      <c r="K36" s="12">
        <f>IF(J36="","",J36)</f>
      </c>
      <c r="L36" s="13">
        <f>IF(J36="","",IF(COUNTIF(Feiertage!$I$2:$I$120,J36)&gt;0,0,IF(MID($K$4,WEEKDAY(J36,2),1)="1",0,IF(OR(J36=$B$15,J36=$G$15),0.5,1))))</f>
      </c>
      <c r="M36" s="6">
        <f>IF(J36="","",IF(COUNTIF(Feiertage!$I$2:$I$120,J36)&gt;0,INDEX(Feiertage!$B$2:$B$120,MATCH(J36,Feiertage!$I$2:$I$120,0)),IF(MID($K$4,WEEKDAY(J36,2),1)="1","kein Arbeitstag",IF(OR(J36=$B$15,J36=$G$15),"halber Tag",""))))</f>
      </c>
    </row>
    <row r="37" ht="18" customHeight="1" spans="10:13" x14ac:dyDescent="0.25">
      <c r="J37" s="11">
        <f>IF(OR($B$14="",$G$14="",$G$14&lt;$B$14),"",IF($B$14+30&gt;$G$14,"",$B$14+30))</f>
      </c>
      <c r="K37" s="12">
        <f>IF(J37="","",J37)</f>
      </c>
      <c r="L37" s="13">
        <f>IF(J37="","",IF(COUNTIF(Feiertage!$I$2:$I$120,J37)&gt;0,0,IF(MID($K$4,WEEKDAY(J37,2),1)="1",0,IF(OR(J37=$B$15,J37=$G$15),0.5,1))))</f>
      </c>
      <c r="M37" s="6">
        <f>IF(J37="","",IF(COUNTIF(Feiertage!$I$2:$I$120,J37)&gt;0,INDEX(Feiertage!$B$2:$B$120,MATCH(J37,Feiertage!$I$2:$I$120,0)),IF(MID($K$4,WEEKDAY(J37,2),1)="1","kein Arbeitstag",IF(OR(J37=$B$15,J37=$G$15),"halber Tag",""))))</f>
      </c>
    </row>
    <row r="38" ht="22" customHeight="1" spans="1:13" x14ac:dyDescent="0.25">
      <c r="A38" s="8" t="s">
        <v>58</v>
      </c>
      <c r="B38" s="8"/>
      <c r="C38" s="8"/>
      <c r="D38" s="8"/>
      <c r="E38" s="8"/>
      <c r="F38" s="8"/>
      <c r="G38" s="8"/>
      <c r="H38" s="8"/>
      <c r="J38" s="11">
        <f>IF(OR($B$14="",$G$14="",$G$14&lt;$B$14),"",IF($B$14+31&gt;$G$14,"",$B$14+31))</f>
      </c>
      <c r="K38" s="12">
        <f>IF(J38="","",J38)</f>
      </c>
      <c r="L38" s="13">
        <f>IF(J38="","",IF(COUNTIF(Feiertage!$I$2:$I$120,J38)&gt;0,0,IF(MID($K$4,WEEKDAY(J38,2),1)="1",0,IF(OR(J38=$B$15,J38=$G$15),0.5,1))))</f>
      </c>
      <c r="M38" s="6">
        <f>IF(J38="","",IF(COUNTIF(Feiertage!$I$2:$I$120,J38)&gt;0,INDEX(Feiertage!$B$2:$B$120,MATCH(J38,Feiertage!$I$2:$I$120,0)),IF(MID($K$4,WEEKDAY(J38,2),1)="1","kein Arbeitstag",IF(OR(J38=$B$15,J38=$G$15),"halber Tag",""))))</f>
      </c>
    </row>
    <row r="39" ht="20" customHeight="1" spans="1:13" x14ac:dyDescent="0.25">
      <c r="A39" s="5" t="s">
        <v>59</v>
      </c>
      <c r="B39" s="14">
        <v>46331</v>
      </c>
      <c r="C39" s="14"/>
      <c r="D39" s="14"/>
      <c r="E39" s="5" t="s">
        <v>60</v>
      </c>
      <c r="F39" s="5"/>
      <c r="G39" s="9" t="s">
        <v>71</v>
      </c>
      <c r="H39" s="9"/>
      <c r="J39" s="11">
        <f>IF(OR($B$14="",$G$14="",$G$14&lt;$B$14),"",IF($B$14+32&gt;$G$14,"",$B$14+32))</f>
      </c>
      <c r="K39" s="12">
        <f>IF(J39="","",J39)</f>
      </c>
      <c r="L39" s="13">
        <f>IF(J39="","",IF(COUNTIF(Feiertage!$I$2:$I$120,J39)&gt;0,0,IF(MID($K$4,WEEKDAY(J39,2),1)="1",0,IF(OR(J39=$B$15,J39=$G$15),0.5,1))))</f>
      </c>
      <c r="M39" s="6">
        <f>IF(J39="","",IF(COUNTIF(Feiertage!$I$2:$I$120,J39)&gt;0,INDEX(Feiertage!$B$2:$B$120,MATCH(J39,Feiertage!$I$2:$I$120,0)),IF(MID($K$4,WEEKDAY(J39,2),1)="1","kein Arbeitstag",IF(OR(J39=$B$15,J39=$G$15),"halber Tag",""))))</f>
      </c>
    </row>
    <row r="40" ht="18" customHeight="1" spans="10:13" x14ac:dyDescent="0.25">
      <c r="J40" s="11">
        <f>IF(OR($B$14="",$G$14="",$G$14&lt;$B$14),"",IF($B$14+33&gt;$G$14,"",$B$14+33))</f>
      </c>
      <c r="K40" s="12">
        <f>IF(J40="","",J40)</f>
      </c>
      <c r="L40" s="13">
        <f>IF(J40="","",IF(COUNTIF(Feiertage!$I$2:$I$120,J40)&gt;0,0,IF(MID($K$4,WEEKDAY(J40,2),1)="1",0,IF(OR(J40=$B$15,J40=$G$15),0.5,1))))</f>
      </c>
      <c r="M40" s="6">
        <f>IF(J40="","",IF(COUNTIF(Feiertage!$I$2:$I$120,J40)&gt;0,INDEX(Feiertage!$B$2:$B$120,MATCH(J40,Feiertage!$I$2:$I$120,0)),IF(MID($K$4,WEEKDAY(J40,2),1)="1","kein Arbeitstag",IF(OR(J40=$B$15,J40=$G$15),"halber Tag",""))))</f>
      </c>
    </row>
    <row r="41" ht="18" customHeight="1" spans="10:13" x14ac:dyDescent="0.25">
      <c r="J41" s="11">
        <f>IF(OR($B$14="",$G$14="",$G$14&lt;$B$14),"",IF($B$14+34&gt;$G$14,"",$B$14+34))</f>
      </c>
      <c r="K41" s="12">
        <f>IF(J41="","",J41)</f>
      </c>
      <c r="L41" s="13">
        <f>IF(J41="","",IF(COUNTIF(Feiertage!$I$2:$I$120,J41)&gt;0,0,IF(MID($K$4,WEEKDAY(J41,2),1)="1",0,IF(OR(J41=$B$15,J41=$G$15),0.5,1))))</f>
      </c>
      <c r="M41" s="6">
        <f>IF(J41="","",IF(COUNTIF(Feiertage!$I$2:$I$120,J41)&gt;0,INDEX(Feiertage!$B$2:$B$120,MATCH(J41,Feiertage!$I$2:$I$120,0)),IF(MID($K$4,WEEKDAY(J41,2),1)="1","kein Arbeitstag",IF(OR(J41=$B$15,J41=$G$15),"halber Tag",""))))</f>
      </c>
    </row>
    <row r="42" ht="18" customHeight="1" spans="10:13" x14ac:dyDescent="0.25">
      <c r="J42" s="11">
        <f>IF(OR($B$14="",$G$14="",$G$14&lt;$B$14),"",IF($B$14+35&gt;$G$14,"",$B$14+35))</f>
      </c>
      <c r="K42" s="12">
        <f>IF(J42="","",J42)</f>
      </c>
      <c r="L42" s="13">
        <f>IF(J42="","",IF(COUNTIF(Feiertage!$I$2:$I$120,J42)&gt;0,0,IF(MID($K$4,WEEKDAY(J42,2),1)="1",0,IF(OR(J42=$B$15,J42=$G$15),0.5,1))))</f>
      </c>
      <c r="M42" s="6">
        <f>IF(J42="","",IF(COUNTIF(Feiertage!$I$2:$I$120,J42)&gt;0,INDEX(Feiertage!$B$2:$B$120,MATCH(J42,Feiertage!$I$2:$I$120,0)),IF(MID($K$4,WEEKDAY(J42,2),1)="1","kein Arbeitstag",IF(OR(J42=$B$15,J42=$G$15),"halber Tag",""))))</f>
      </c>
    </row>
    <row r="43" ht="18" customHeight="1" spans="10:13" x14ac:dyDescent="0.25">
      <c r="J43" s="11">
        <f>IF(OR($B$14="",$G$14="",$G$14&lt;$B$14),"",IF($B$14+36&gt;$G$14,"",$B$14+36))</f>
      </c>
      <c r="K43" s="12">
        <f>IF(J43="","",J43)</f>
      </c>
      <c r="L43" s="13">
        <f>IF(J43="","",IF(COUNTIF(Feiertage!$I$2:$I$120,J43)&gt;0,0,IF(MID($K$4,WEEKDAY(J43,2),1)="1",0,IF(OR(J43=$B$15,J43=$G$15),0.5,1))))</f>
      </c>
      <c r="M43" s="6">
        <f>IF(J43="","",IF(COUNTIF(Feiertage!$I$2:$I$120,J43)&gt;0,INDEX(Feiertage!$B$2:$B$120,MATCH(J43,Feiertage!$I$2:$I$120,0)),IF(MID($K$4,WEEKDAY(J43,2),1)="1","kein Arbeitstag",IF(OR(J43=$B$15,J43=$G$15),"halber Tag",""))))</f>
      </c>
    </row>
    <row r="44" ht="18" customHeight="1" spans="10:13" x14ac:dyDescent="0.25">
      <c r="J44" s="11">
        <f>IF(OR($B$14="",$G$14="",$G$14&lt;$B$14),"",IF($B$14+37&gt;$G$14,"",$B$14+37))</f>
      </c>
      <c r="K44" s="12">
        <f>IF(J44="","",J44)</f>
      </c>
      <c r="L44" s="13">
        <f>IF(J44="","",IF(COUNTIF(Feiertage!$I$2:$I$120,J44)&gt;0,0,IF(MID($K$4,WEEKDAY(J44,2),1)="1",0,IF(OR(J44=$B$15,J44=$G$15),0.5,1))))</f>
      </c>
      <c r="M44" s="6">
        <f>IF(J44="","",IF(COUNTIF(Feiertage!$I$2:$I$120,J44)&gt;0,INDEX(Feiertage!$B$2:$B$120,MATCH(J44,Feiertage!$I$2:$I$120,0)),IF(MID($K$4,WEEKDAY(J44,2),1)="1","kein Arbeitstag",IF(OR(J44=$B$15,J44=$G$15),"halber Tag",""))))</f>
      </c>
    </row>
    <row r="45" ht="18" customHeight="1" spans="10:13" x14ac:dyDescent="0.25">
      <c r="J45" s="11">
        <f>IF(OR($B$14="",$G$14="",$G$14&lt;$B$14),"",IF($B$14+38&gt;$G$14,"",$B$14+38))</f>
      </c>
      <c r="K45" s="12">
        <f>IF(J45="","",J45)</f>
      </c>
      <c r="L45" s="13">
        <f>IF(J45="","",IF(COUNTIF(Feiertage!$I$2:$I$120,J45)&gt;0,0,IF(MID($K$4,WEEKDAY(J45,2),1)="1",0,IF(OR(J45=$B$15,J45=$G$15),0.5,1))))</f>
      </c>
      <c r="M45" s="6">
        <f>IF(J45="","",IF(COUNTIF(Feiertage!$I$2:$I$120,J45)&gt;0,INDEX(Feiertage!$B$2:$B$120,MATCH(J45,Feiertage!$I$2:$I$120,0)),IF(MID($K$4,WEEKDAY(J45,2),1)="1","kein Arbeitstag",IF(OR(J45=$B$15,J45=$G$15),"halber Tag",""))))</f>
      </c>
    </row>
    <row r="46" ht="18" customHeight="1" spans="10:13" x14ac:dyDescent="0.25">
      <c r="J46" s="11">
        <f>IF(OR($B$14="",$G$14="",$G$14&lt;$B$14),"",IF($B$14+39&gt;$G$14,"",$B$14+39))</f>
      </c>
      <c r="K46" s="12">
        <f>IF(J46="","",J46)</f>
      </c>
      <c r="L46" s="13">
        <f>IF(J46="","",IF(COUNTIF(Feiertage!$I$2:$I$120,J46)&gt;0,0,IF(MID($K$4,WEEKDAY(J46,2),1)="1",0,IF(OR(J46=$B$15,J46=$G$15),0.5,1))))</f>
      </c>
      <c r="M46" s="6">
        <f>IF(J46="","",IF(COUNTIF(Feiertage!$I$2:$I$120,J46)&gt;0,INDEX(Feiertage!$B$2:$B$120,MATCH(J46,Feiertage!$I$2:$I$120,0)),IF(MID($K$4,WEEKDAY(J46,2),1)="1","kein Arbeitstag",IF(OR(J46=$B$15,J46=$G$15),"halber Tag",""))))</f>
      </c>
    </row>
    <row r="47" spans="10:13" x14ac:dyDescent="0.25">
      <c r="J47" s="24" t="s">
        <v>61</v>
      </c>
      <c r="K47" s="24"/>
      <c r="L47" s="18">
        <f>SUM(L7:L46)</f>
      </c>
      <c r="M47" s="25">
        <f>IF(N(B16)&gt;40,"Zeitraum länger als 40 Tage: Liste gekürzt, oben zählt alles","")</f>
      </c>
    </row>
  </sheetData>
  <mergeCells count="57">
    <mergeCell ref="A1:H1"/>
    <mergeCell ref="A2:H2"/>
    <mergeCell ref="A3:B3"/>
    <mergeCell ref="C3:D3"/>
    <mergeCell ref="K4:L4"/>
    <mergeCell ref="A5:H5"/>
    <mergeCell ref="J5:M5"/>
    <mergeCell ref="B6:D6"/>
    <mergeCell ref="E6:F6"/>
    <mergeCell ref="G6:H6"/>
    <mergeCell ref="B7:D7"/>
    <mergeCell ref="E7:F7"/>
    <mergeCell ref="G7:H7"/>
    <mergeCell ref="B8:D8"/>
    <mergeCell ref="E8:F8"/>
    <mergeCell ref="G8:H8"/>
    <mergeCell ref="A12:H12"/>
    <mergeCell ref="B13:D13"/>
    <mergeCell ref="E13:F13"/>
    <mergeCell ref="G13:H13"/>
    <mergeCell ref="B14:D14"/>
    <mergeCell ref="E14:F14"/>
    <mergeCell ref="G14:H14"/>
    <mergeCell ref="B15:D15"/>
    <mergeCell ref="E15:F15"/>
    <mergeCell ref="G15:H15"/>
    <mergeCell ref="B16:D16"/>
    <mergeCell ref="E16:F16"/>
    <mergeCell ref="G16:H16"/>
    <mergeCell ref="B17:D17"/>
    <mergeCell ref="E17:F17"/>
    <mergeCell ref="G17:H17"/>
    <mergeCell ref="A19:H19"/>
    <mergeCell ref="B20:D20"/>
    <mergeCell ref="E20:F20"/>
    <mergeCell ref="G20:H20"/>
    <mergeCell ref="B21:D21"/>
    <mergeCell ref="E21:F21"/>
    <mergeCell ref="G21:H21"/>
    <mergeCell ref="B22:D22"/>
    <mergeCell ref="E22:F22"/>
    <mergeCell ref="G22:H22"/>
    <mergeCell ref="A24:H24"/>
    <mergeCell ref="B25:D25"/>
    <mergeCell ref="E25:F25"/>
    <mergeCell ref="G25:H25"/>
    <mergeCell ref="B26:H27"/>
    <mergeCell ref="A32:H32"/>
    <mergeCell ref="B33:D33"/>
    <mergeCell ref="E33:F33"/>
    <mergeCell ref="G33:H33"/>
    <mergeCell ref="B34:H34"/>
    <mergeCell ref="A38:H38"/>
    <mergeCell ref="B39:D39"/>
    <mergeCell ref="E39:F39"/>
    <mergeCell ref="G39:H39"/>
    <mergeCell ref="J47:K47"/>
  </mergeCells>
  <conditionalFormatting sqref="J7:M46">
    <cfRule type="expression" dxfId="2" priority="1">
      <formula>AND($J7&lt;&gt;"",$L7=0)</formula>
    </cfRule>
    <cfRule type="expression" dxfId="3" priority="2">
      <formula>AND($J7&lt;&gt;"",$L7=0.5)</formula>
    </cfRule>
  </conditionalFormatting>
  <dataValidations count="3">
    <dataValidation type="list" allowBlank="1" showInputMessage="1" prompt="Nur Erholungsurlaub wird vom Urlaubskonto abgezogen" sqref="B13">
      <formula1>"Erholungsurlaub,Sonderurlaub,Unbezahlter Urlaub,Überstundenabbau / Zeitausgleich"</formula1>
    </dataValidation>
    <dataValidation type="list" allowBlank="1" sqref="B33">
      <formula1>"genehmigt,abgelehnt,geändert genehmigt"</formula1>
    </dataValidation>
    <dataValidation type="list" allowBlank="1" showInputMessage="1" prompt="Für die gesetzlichen Feiertage" sqref="B8">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B5563"/>
    <pageSetUpPr fitToPage="1"/>
  </sheetPr>
  <dimension ref="A1:I120"/>
  <sheetViews>
    <sheetView workbookViewId="0" showGridLines="0"/>
  </sheetViews>
  <sheetFormatPr defaultRowHeight="18" outlineLevelRow="0" outlineLevelCol="0" x14ac:dyDescent="55" customHeight="1"/>
  <cols>
    <col min="1" max="1" width="12" customWidth="1"/>
    <col min="2" max="2" width="28" customWidth="1"/>
    <col min="3" max="3" width="30" customWidth="1"/>
    <col min="4" max="4" width="3" customWidth="1"/>
    <col min="5" max="5" width="26" customWidth="1"/>
    <col min="6" max="6" width="8" customWidth="1"/>
    <col min="7" max="7" width="3" customWidth="1"/>
    <col min="8" max="9" width="14" customWidth="1"/>
  </cols>
  <sheetData>
    <row r="1" ht="30" customHeight="1" spans="1:9" x14ac:dyDescent="0.25">
      <c r="A1" s="10" t="s">
        <v>10</v>
      </c>
      <c r="B1" s="10" t="s">
        <v>72</v>
      </c>
      <c r="C1" s="10" t="s">
        <v>73</v>
      </c>
      <c r="E1" s="10" t="s">
        <v>16</v>
      </c>
      <c r="F1" s="10" t="s">
        <v>60</v>
      </c>
      <c r="H1" s="10" t="s">
        <v>74</v>
      </c>
      <c r="I1" s="10" t="s">
        <v>75</v>
      </c>
    </row>
    <row r="2" spans="1:9" x14ac:dyDescent="0.25">
      <c r="A2" s="14">
        <v>46023</v>
      </c>
      <c r="B2" s="9" t="s">
        <v>76</v>
      </c>
      <c r="C2" s="9" t="s">
        <v>77</v>
      </c>
      <c r="E2" s="9" t="s">
        <v>78</v>
      </c>
      <c r="F2" s="9" t="s">
        <v>79</v>
      </c>
      <c r="H2" s="27">
        <f>IF($A2="",0,IF(OR($C2="alle",ISNUMBER(SEARCH(" "&amp;IFERROR(VLOOKUP(Antrag!$B$8,$E$2:$F$17,2,FALSE),"--")&amp;" "," "&amp;$C2&amp;" "))),$A2,0))</f>
      </c>
      <c r="I2" s="27">
        <f>IF($A2="",0,IF(OR($C2="alle",ISNUMBER(SEARCH(" "&amp;IFERROR(VLOOKUP(Beispiel!$B$8,$E$2:$F$17,2,FALSE),"--")&amp;" "," "&amp;$C2&amp;" "))),$A2,0))</f>
      </c>
    </row>
    <row r="3" spans="1:9" x14ac:dyDescent="0.25">
      <c r="A3" s="14">
        <v>46028</v>
      </c>
      <c r="B3" s="9" t="s">
        <v>80</v>
      </c>
      <c r="C3" s="9" t="s">
        <v>81</v>
      </c>
      <c r="E3" s="9" t="s">
        <v>82</v>
      </c>
      <c r="F3" s="9" t="s">
        <v>83</v>
      </c>
      <c r="H3" s="27">
        <f>IF($A3="",0,IF(OR($C3="alle",ISNUMBER(SEARCH(" "&amp;IFERROR(VLOOKUP(Antrag!$B$8,$E$2:$F$17,2,FALSE),"--")&amp;" "," "&amp;$C3&amp;" "))),$A3,0))</f>
      </c>
      <c r="I3" s="27">
        <f>IF($A3="",0,IF(OR($C3="alle",ISNUMBER(SEARCH(" "&amp;IFERROR(VLOOKUP(Beispiel!$B$8,$E$2:$F$17,2,FALSE),"--")&amp;" "," "&amp;$C3&amp;" "))),$A3,0))</f>
      </c>
    </row>
    <row r="4" spans="1:9" x14ac:dyDescent="0.25">
      <c r="A4" s="14">
        <v>46089</v>
      </c>
      <c r="B4" s="9" t="s">
        <v>84</v>
      </c>
      <c r="C4" s="9" t="s">
        <v>85</v>
      </c>
      <c r="E4" s="9" t="s">
        <v>86</v>
      </c>
      <c r="F4" s="9" t="s">
        <v>87</v>
      </c>
      <c r="H4" s="27">
        <f>IF($A4="",0,IF(OR($C4="alle",ISNUMBER(SEARCH(" "&amp;IFERROR(VLOOKUP(Antrag!$B$8,$E$2:$F$17,2,FALSE),"--")&amp;" "," "&amp;$C4&amp;" "))),$A4,0))</f>
      </c>
      <c r="I4" s="27">
        <f>IF($A4="",0,IF(OR($C4="alle",ISNUMBER(SEARCH(" "&amp;IFERROR(VLOOKUP(Beispiel!$B$8,$E$2:$F$17,2,FALSE),"--")&amp;" "," "&amp;$C4&amp;" "))),$A4,0))</f>
      </c>
    </row>
    <row r="5" spans="1:9" x14ac:dyDescent="0.25">
      <c r="A5" s="14">
        <v>46115</v>
      </c>
      <c r="B5" s="9" t="s">
        <v>88</v>
      </c>
      <c r="C5" s="9" t="s">
        <v>77</v>
      </c>
      <c r="E5" s="9" t="s">
        <v>89</v>
      </c>
      <c r="F5" s="9" t="s">
        <v>90</v>
      </c>
      <c r="H5" s="27">
        <f>IF($A5="",0,IF(OR($C5="alle",ISNUMBER(SEARCH(" "&amp;IFERROR(VLOOKUP(Antrag!$B$8,$E$2:$F$17,2,FALSE),"--")&amp;" "," "&amp;$C5&amp;" "))),$A5,0))</f>
      </c>
      <c r="I5" s="27">
        <f>IF($A5="",0,IF(OR($C5="alle",ISNUMBER(SEARCH(" "&amp;IFERROR(VLOOKUP(Beispiel!$B$8,$E$2:$F$17,2,FALSE),"--")&amp;" "," "&amp;$C5&amp;" "))),$A5,0))</f>
      </c>
    </row>
    <row r="6" spans="1:9" x14ac:dyDescent="0.25">
      <c r="A6" s="14">
        <v>46118</v>
      </c>
      <c r="B6" s="9" t="s">
        <v>91</v>
      </c>
      <c r="C6" s="9" t="s">
        <v>77</v>
      </c>
      <c r="E6" s="9" t="s">
        <v>92</v>
      </c>
      <c r="F6" s="9" t="s">
        <v>93</v>
      </c>
      <c r="H6" s="27">
        <f>IF($A6="",0,IF(OR($C6="alle",ISNUMBER(SEARCH(" "&amp;IFERROR(VLOOKUP(Antrag!$B$8,$E$2:$F$17,2,FALSE),"--")&amp;" "," "&amp;$C6&amp;" "))),$A6,0))</f>
      </c>
      <c r="I6" s="27">
        <f>IF($A6="",0,IF(OR($C6="alle",ISNUMBER(SEARCH(" "&amp;IFERROR(VLOOKUP(Beispiel!$B$8,$E$2:$F$17,2,FALSE),"--")&amp;" "," "&amp;$C6&amp;" "))),$A6,0))</f>
      </c>
    </row>
    <row r="7" spans="1:9" x14ac:dyDescent="0.25">
      <c r="A7" s="14">
        <v>46143</v>
      </c>
      <c r="B7" s="9" t="s">
        <v>94</v>
      </c>
      <c r="C7" s="9" t="s">
        <v>77</v>
      </c>
      <c r="E7" s="9" t="s">
        <v>95</v>
      </c>
      <c r="F7" s="9" t="s">
        <v>96</v>
      </c>
      <c r="H7" s="27">
        <f>IF($A7="",0,IF(OR($C7="alle",ISNUMBER(SEARCH(" "&amp;IFERROR(VLOOKUP(Antrag!$B$8,$E$2:$F$17,2,FALSE),"--")&amp;" "," "&amp;$C7&amp;" "))),$A7,0))</f>
      </c>
      <c r="I7" s="27">
        <f>IF($A7="",0,IF(OR($C7="alle",ISNUMBER(SEARCH(" "&amp;IFERROR(VLOOKUP(Beispiel!$B$8,$E$2:$F$17,2,FALSE),"--")&amp;" "," "&amp;$C7&amp;" "))),$A7,0))</f>
      </c>
    </row>
    <row r="8" spans="1:9" x14ac:dyDescent="0.25">
      <c r="A8" s="14">
        <v>46156</v>
      </c>
      <c r="B8" s="9" t="s">
        <v>97</v>
      </c>
      <c r="C8" s="9" t="s">
        <v>77</v>
      </c>
      <c r="E8" s="9" t="s">
        <v>17</v>
      </c>
      <c r="F8" s="9" t="s">
        <v>98</v>
      </c>
      <c r="H8" s="27">
        <f>IF($A8="",0,IF(OR($C8="alle",ISNUMBER(SEARCH(" "&amp;IFERROR(VLOOKUP(Antrag!$B$8,$E$2:$F$17,2,FALSE),"--")&amp;" "," "&amp;$C8&amp;" "))),$A8,0))</f>
      </c>
      <c r="I8" s="27">
        <f>IF($A8="",0,IF(OR($C8="alle",ISNUMBER(SEARCH(" "&amp;IFERROR(VLOOKUP(Beispiel!$B$8,$E$2:$F$17,2,FALSE),"--")&amp;" "," "&amp;$C8&amp;" "))),$A8,0))</f>
      </c>
    </row>
    <row r="9" spans="1:9" x14ac:dyDescent="0.25">
      <c r="A9" s="14">
        <v>46167</v>
      </c>
      <c r="B9" s="9" t="s">
        <v>99</v>
      </c>
      <c r="C9" s="9" t="s">
        <v>77</v>
      </c>
      <c r="E9" s="9" t="s">
        <v>100</v>
      </c>
      <c r="F9" s="9" t="s">
        <v>101</v>
      </c>
      <c r="H9" s="27">
        <f>IF($A9="",0,IF(OR($C9="alle",ISNUMBER(SEARCH(" "&amp;IFERROR(VLOOKUP(Antrag!$B$8,$E$2:$F$17,2,FALSE),"--")&amp;" "," "&amp;$C9&amp;" "))),$A9,0))</f>
      </c>
      <c r="I9" s="27">
        <f>IF($A9="",0,IF(OR($C9="alle",ISNUMBER(SEARCH(" "&amp;IFERROR(VLOOKUP(Beispiel!$B$8,$E$2:$F$17,2,FALSE),"--")&amp;" "," "&amp;$C9&amp;" "))),$A9,0))</f>
      </c>
    </row>
    <row r="10" spans="1:9" x14ac:dyDescent="0.25">
      <c r="A10" s="14">
        <v>46177</v>
      </c>
      <c r="B10" s="9" t="s">
        <v>102</v>
      </c>
      <c r="C10" s="9" t="s">
        <v>103</v>
      </c>
      <c r="E10" s="9" t="s">
        <v>104</v>
      </c>
      <c r="F10" s="9" t="s">
        <v>105</v>
      </c>
      <c r="H10" s="27">
        <f>IF($A10="",0,IF(OR($C10="alle",ISNUMBER(SEARCH(" "&amp;IFERROR(VLOOKUP(Antrag!$B$8,$E$2:$F$17,2,FALSE),"--")&amp;" "," "&amp;$C10&amp;" "))),$A10,0))</f>
      </c>
      <c r="I10" s="27">
        <f>IF($A10="",0,IF(OR($C10="alle",ISNUMBER(SEARCH(" "&amp;IFERROR(VLOOKUP(Beispiel!$B$8,$E$2:$F$17,2,FALSE),"--")&amp;" "," "&amp;$C10&amp;" "))),$A10,0))</f>
      </c>
    </row>
    <row r="11" spans="1:9" x14ac:dyDescent="0.25">
      <c r="A11" s="14">
        <v>46249</v>
      </c>
      <c r="B11" s="9" t="s">
        <v>106</v>
      </c>
      <c r="C11" s="9" t="s">
        <v>107</v>
      </c>
      <c r="E11" s="9" t="s">
        <v>108</v>
      </c>
      <c r="F11" s="9" t="s">
        <v>109</v>
      </c>
      <c r="H11" s="27">
        <f>IF($A11="",0,IF(OR($C11="alle",ISNUMBER(SEARCH(" "&amp;IFERROR(VLOOKUP(Antrag!$B$8,$E$2:$F$17,2,FALSE),"--")&amp;" "," "&amp;$C11&amp;" "))),$A11,0))</f>
      </c>
      <c r="I11" s="27">
        <f>IF($A11="",0,IF(OR($C11="alle",ISNUMBER(SEARCH(" "&amp;IFERROR(VLOOKUP(Beispiel!$B$8,$E$2:$F$17,2,FALSE),"--")&amp;" "," "&amp;$C11&amp;" "))),$A11,0))</f>
      </c>
    </row>
    <row r="12" spans="1:9" x14ac:dyDescent="0.25">
      <c r="A12" s="14">
        <v>46285</v>
      </c>
      <c r="B12" s="9" t="s">
        <v>110</v>
      </c>
      <c r="C12" s="9" t="s">
        <v>111</v>
      </c>
      <c r="E12" s="9" t="s">
        <v>112</v>
      </c>
      <c r="F12" s="9" t="s">
        <v>113</v>
      </c>
      <c r="H12" s="27">
        <f>IF($A12="",0,IF(OR($C12="alle",ISNUMBER(SEARCH(" "&amp;IFERROR(VLOOKUP(Antrag!$B$8,$E$2:$F$17,2,FALSE),"--")&amp;" "," "&amp;$C12&amp;" "))),$A12,0))</f>
      </c>
      <c r="I12" s="27">
        <f>IF($A12="",0,IF(OR($C12="alle",ISNUMBER(SEARCH(" "&amp;IFERROR(VLOOKUP(Beispiel!$B$8,$E$2:$F$17,2,FALSE),"--")&amp;" "," "&amp;$C12&amp;" "))),$A12,0))</f>
      </c>
    </row>
    <row r="13" spans="1:9" x14ac:dyDescent="0.25">
      <c r="A13" s="14">
        <v>46298</v>
      </c>
      <c r="B13" s="9" t="s">
        <v>114</v>
      </c>
      <c r="C13" s="9" t="s">
        <v>77</v>
      </c>
      <c r="E13" s="9" t="s">
        <v>115</v>
      </c>
      <c r="F13" s="9" t="s">
        <v>107</v>
      </c>
      <c r="H13" s="27">
        <f>IF($A13="",0,IF(OR($C13="alle",ISNUMBER(SEARCH(" "&amp;IFERROR(VLOOKUP(Antrag!$B$8,$E$2:$F$17,2,FALSE),"--")&amp;" "," "&amp;$C13&amp;" "))),$A13,0))</f>
      </c>
      <c r="I13" s="27">
        <f>IF($A13="",0,IF(OR($C13="alle",ISNUMBER(SEARCH(" "&amp;IFERROR(VLOOKUP(Beispiel!$B$8,$E$2:$F$17,2,FALSE),"--")&amp;" "," "&amp;$C13&amp;" "))),$A13,0))</f>
      </c>
    </row>
    <row r="14" spans="1:9" x14ac:dyDescent="0.25">
      <c r="A14" s="14">
        <v>46326</v>
      </c>
      <c r="B14" s="9" t="s">
        <v>116</v>
      </c>
      <c r="C14" s="9" t="s">
        <v>117</v>
      </c>
      <c r="E14" s="9" t="s">
        <v>118</v>
      </c>
      <c r="F14" s="9" t="s">
        <v>119</v>
      </c>
      <c r="H14" s="27">
        <f>IF($A14="",0,IF(OR($C14="alle",ISNUMBER(SEARCH(" "&amp;IFERROR(VLOOKUP(Antrag!$B$8,$E$2:$F$17,2,FALSE),"--")&amp;" "," "&amp;$C14&amp;" "))),$A14,0))</f>
      </c>
      <c r="I14" s="27">
        <f>IF($A14="",0,IF(OR($C14="alle",ISNUMBER(SEARCH(" "&amp;IFERROR(VLOOKUP(Beispiel!$B$8,$E$2:$F$17,2,FALSE),"--")&amp;" "," "&amp;$C14&amp;" "))),$A14,0))</f>
      </c>
    </row>
    <row r="15" spans="1:9" x14ac:dyDescent="0.25">
      <c r="A15" s="14">
        <v>46327</v>
      </c>
      <c r="B15" s="9" t="s">
        <v>120</v>
      </c>
      <c r="C15" s="9" t="s">
        <v>121</v>
      </c>
      <c r="E15" s="9" t="s">
        <v>122</v>
      </c>
      <c r="F15" s="9" t="s">
        <v>123</v>
      </c>
      <c r="H15" s="27">
        <f>IF($A15="",0,IF(OR($C15="alle",ISNUMBER(SEARCH(" "&amp;IFERROR(VLOOKUP(Antrag!$B$8,$E$2:$F$17,2,FALSE),"--")&amp;" "," "&amp;$C15&amp;" "))),$A15,0))</f>
      </c>
      <c r="I15" s="27">
        <f>IF($A15="",0,IF(OR($C15="alle",ISNUMBER(SEARCH(" "&amp;IFERROR(VLOOKUP(Beispiel!$B$8,$E$2:$F$17,2,FALSE),"--")&amp;" "," "&amp;$C15&amp;" "))),$A15,0))</f>
      </c>
    </row>
    <row r="16" spans="1:9" x14ac:dyDescent="0.25">
      <c r="A16" s="14">
        <v>46344</v>
      </c>
      <c r="B16" s="9" t="s">
        <v>124</v>
      </c>
      <c r="C16" s="9" t="s">
        <v>119</v>
      </c>
      <c r="E16" s="9" t="s">
        <v>125</v>
      </c>
      <c r="F16" s="9" t="s">
        <v>126</v>
      </c>
      <c r="H16" s="27">
        <f>IF($A16="",0,IF(OR($C16="alle",ISNUMBER(SEARCH(" "&amp;IFERROR(VLOOKUP(Antrag!$B$8,$E$2:$F$17,2,FALSE),"--")&amp;" "," "&amp;$C16&amp;" "))),$A16,0))</f>
      </c>
      <c r="I16" s="27">
        <f>IF($A16="",0,IF(OR($C16="alle",ISNUMBER(SEARCH(" "&amp;IFERROR(VLOOKUP(Beispiel!$B$8,$E$2:$F$17,2,FALSE),"--")&amp;" "," "&amp;$C16&amp;" "))),$A16,0))</f>
      </c>
    </row>
    <row r="17" spans="1:9" x14ac:dyDescent="0.25">
      <c r="A17" s="14">
        <v>46381</v>
      </c>
      <c r="B17" s="9" t="s">
        <v>127</v>
      </c>
      <c r="C17" s="9" t="s">
        <v>77</v>
      </c>
      <c r="E17" s="9" t="s">
        <v>128</v>
      </c>
      <c r="F17" s="9" t="s">
        <v>111</v>
      </c>
      <c r="H17" s="27">
        <f>IF($A17="",0,IF(OR($C17="alle",ISNUMBER(SEARCH(" "&amp;IFERROR(VLOOKUP(Antrag!$B$8,$E$2:$F$17,2,FALSE),"--")&amp;" "," "&amp;$C17&amp;" "))),$A17,0))</f>
      </c>
      <c r="I17" s="27">
        <f>IF($A17="",0,IF(OR($C17="alle",ISNUMBER(SEARCH(" "&amp;IFERROR(VLOOKUP(Beispiel!$B$8,$E$2:$F$17,2,FALSE),"--")&amp;" "," "&amp;$C17&amp;" "))),$A17,0))</f>
      </c>
    </row>
    <row r="18" spans="1:9" x14ac:dyDescent="0.25">
      <c r="A18" s="14">
        <v>46382</v>
      </c>
      <c r="B18" s="9" t="s">
        <v>129</v>
      </c>
      <c r="C18" s="9" t="s">
        <v>77</v>
      </c>
      <c r="H18" s="27">
        <f>IF($A18="",0,IF(OR($C18="alle",ISNUMBER(SEARCH(" "&amp;IFERROR(VLOOKUP(Antrag!$B$8,$E$2:$F$17,2,FALSE),"--")&amp;" "," "&amp;$C18&amp;" "))),$A18,0))</f>
      </c>
      <c r="I18" s="27">
        <f>IF($A18="",0,IF(OR($C18="alle",ISNUMBER(SEARCH(" "&amp;IFERROR(VLOOKUP(Beispiel!$B$8,$E$2:$F$17,2,FALSE),"--")&amp;" "," "&amp;$C18&amp;" "))),$A18,0))</f>
      </c>
    </row>
    <row r="19" spans="1:9" x14ac:dyDescent="0.25">
      <c r="A19" s="14">
        <v>46388</v>
      </c>
      <c r="B19" s="9" t="s">
        <v>76</v>
      </c>
      <c r="C19" s="9" t="s">
        <v>77</v>
      </c>
      <c r="H19" s="27">
        <f>IF($A19="",0,IF(OR($C19="alle",ISNUMBER(SEARCH(" "&amp;IFERROR(VLOOKUP(Antrag!$B$8,$E$2:$F$17,2,FALSE),"--")&amp;" "," "&amp;$C19&amp;" "))),$A19,0))</f>
      </c>
      <c r="I19" s="27">
        <f>IF($A19="",0,IF(OR($C19="alle",ISNUMBER(SEARCH(" "&amp;IFERROR(VLOOKUP(Beispiel!$B$8,$E$2:$F$17,2,FALSE),"--")&amp;" "," "&amp;$C19&amp;" "))),$A19,0))</f>
      </c>
    </row>
    <row r="20" spans="1:9" x14ac:dyDescent="0.25">
      <c r="A20" s="14">
        <v>46393</v>
      </c>
      <c r="B20" s="9" t="s">
        <v>80</v>
      </c>
      <c r="C20" s="9" t="s">
        <v>81</v>
      </c>
      <c r="H20" s="27">
        <f>IF($A20="",0,IF(OR($C20="alle",ISNUMBER(SEARCH(" "&amp;IFERROR(VLOOKUP(Antrag!$B$8,$E$2:$F$17,2,FALSE),"--")&amp;" "," "&amp;$C20&amp;" "))),$A20,0))</f>
      </c>
      <c r="I20" s="27">
        <f>IF($A20="",0,IF(OR($C20="alle",ISNUMBER(SEARCH(" "&amp;IFERROR(VLOOKUP(Beispiel!$B$8,$E$2:$F$17,2,FALSE),"--")&amp;" "," "&amp;$C20&amp;" "))),$A20,0))</f>
      </c>
    </row>
    <row r="21" spans="1:9" x14ac:dyDescent="0.25">
      <c r="A21" s="14">
        <v>46454</v>
      </c>
      <c r="B21" s="9" t="s">
        <v>84</v>
      </c>
      <c r="C21" s="9" t="s">
        <v>85</v>
      </c>
      <c r="H21" s="27">
        <f>IF($A21="",0,IF(OR($C21="alle",ISNUMBER(SEARCH(" "&amp;IFERROR(VLOOKUP(Antrag!$B$8,$E$2:$F$17,2,FALSE),"--")&amp;" "," "&amp;$C21&amp;" "))),$A21,0))</f>
      </c>
      <c r="I21" s="27">
        <f>IF($A21="",0,IF(OR($C21="alle",ISNUMBER(SEARCH(" "&amp;IFERROR(VLOOKUP(Beispiel!$B$8,$E$2:$F$17,2,FALSE),"--")&amp;" "," "&amp;$C21&amp;" "))),$A21,0))</f>
      </c>
    </row>
    <row r="22" spans="1:9" x14ac:dyDescent="0.25">
      <c r="A22" s="14">
        <v>46472</v>
      </c>
      <c r="B22" s="9" t="s">
        <v>88</v>
      </c>
      <c r="C22" s="9" t="s">
        <v>77</v>
      </c>
      <c r="H22" s="27">
        <f>IF($A22="",0,IF(OR($C22="alle",ISNUMBER(SEARCH(" "&amp;IFERROR(VLOOKUP(Antrag!$B$8,$E$2:$F$17,2,FALSE),"--")&amp;" "," "&amp;$C22&amp;" "))),$A22,0))</f>
      </c>
      <c r="I22" s="27">
        <f>IF($A22="",0,IF(OR($C22="alle",ISNUMBER(SEARCH(" "&amp;IFERROR(VLOOKUP(Beispiel!$B$8,$E$2:$F$17,2,FALSE),"--")&amp;" "," "&amp;$C22&amp;" "))),$A22,0))</f>
      </c>
    </row>
    <row r="23" spans="1:9" x14ac:dyDescent="0.25">
      <c r="A23" s="14">
        <v>46475</v>
      </c>
      <c r="B23" s="9" t="s">
        <v>91</v>
      </c>
      <c r="C23" s="9" t="s">
        <v>77</v>
      </c>
      <c r="H23" s="27">
        <f>IF($A23="",0,IF(OR($C23="alle",ISNUMBER(SEARCH(" "&amp;IFERROR(VLOOKUP(Antrag!$B$8,$E$2:$F$17,2,FALSE),"--")&amp;" "," "&amp;$C23&amp;" "))),$A23,0))</f>
      </c>
      <c r="I23" s="27">
        <f>IF($A23="",0,IF(OR($C23="alle",ISNUMBER(SEARCH(" "&amp;IFERROR(VLOOKUP(Beispiel!$B$8,$E$2:$F$17,2,FALSE),"--")&amp;" "," "&amp;$C23&amp;" "))),$A23,0))</f>
      </c>
    </row>
    <row r="24" spans="1:9" x14ac:dyDescent="0.25">
      <c r="A24" s="14">
        <v>46508</v>
      </c>
      <c r="B24" s="9" t="s">
        <v>94</v>
      </c>
      <c r="C24" s="9" t="s">
        <v>77</v>
      </c>
      <c r="H24" s="27">
        <f>IF($A24="",0,IF(OR($C24="alle",ISNUMBER(SEARCH(" "&amp;IFERROR(VLOOKUP(Antrag!$B$8,$E$2:$F$17,2,FALSE),"--")&amp;" "," "&amp;$C24&amp;" "))),$A24,0))</f>
      </c>
      <c r="I24" s="27">
        <f>IF($A24="",0,IF(OR($C24="alle",ISNUMBER(SEARCH(" "&amp;IFERROR(VLOOKUP(Beispiel!$B$8,$E$2:$F$17,2,FALSE),"--")&amp;" "," "&amp;$C24&amp;" "))),$A24,0))</f>
      </c>
    </row>
    <row r="25" spans="1:9" x14ac:dyDescent="0.25">
      <c r="A25" s="14">
        <v>46513</v>
      </c>
      <c r="B25" s="9" t="s">
        <v>97</v>
      </c>
      <c r="C25" s="9" t="s">
        <v>77</v>
      </c>
      <c r="H25" s="27">
        <f>IF($A25="",0,IF(OR($C25="alle",ISNUMBER(SEARCH(" "&amp;IFERROR(VLOOKUP(Antrag!$B$8,$E$2:$F$17,2,FALSE),"--")&amp;" "," "&amp;$C25&amp;" "))),$A25,0))</f>
      </c>
      <c r="I25" s="27">
        <f>IF($A25="",0,IF(OR($C25="alle",ISNUMBER(SEARCH(" "&amp;IFERROR(VLOOKUP(Beispiel!$B$8,$E$2:$F$17,2,FALSE),"--")&amp;" "," "&amp;$C25&amp;" "))),$A25,0))</f>
      </c>
    </row>
    <row r="26" spans="1:9" x14ac:dyDescent="0.25">
      <c r="A26" s="14">
        <v>46524</v>
      </c>
      <c r="B26" s="9" t="s">
        <v>99</v>
      </c>
      <c r="C26" s="9" t="s">
        <v>77</v>
      </c>
      <c r="H26" s="27">
        <f>IF($A26="",0,IF(OR($C26="alle",ISNUMBER(SEARCH(" "&amp;IFERROR(VLOOKUP(Antrag!$B$8,$E$2:$F$17,2,FALSE),"--")&amp;" "," "&amp;$C26&amp;" "))),$A26,0))</f>
      </c>
      <c r="I26" s="27">
        <f>IF($A26="",0,IF(OR($C26="alle",ISNUMBER(SEARCH(" "&amp;IFERROR(VLOOKUP(Beispiel!$B$8,$E$2:$F$17,2,FALSE),"--")&amp;" "," "&amp;$C26&amp;" "))),$A26,0))</f>
      </c>
    </row>
    <row r="27" spans="1:9" x14ac:dyDescent="0.25">
      <c r="A27" s="14">
        <v>46534</v>
      </c>
      <c r="B27" s="9" t="s">
        <v>102</v>
      </c>
      <c r="C27" s="9" t="s">
        <v>103</v>
      </c>
      <c r="H27" s="27">
        <f>IF($A27="",0,IF(OR($C27="alle",ISNUMBER(SEARCH(" "&amp;IFERROR(VLOOKUP(Antrag!$B$8,$E$2:$F$17,2,FALSE),"--")&amp;" "," "&amp;$C27&amp;" "))),$A27,0))</f>
      </c>
      <c r="I27" s="27">
        <f>IF($A27="",0,IF(OR($C27="alle",ISNUMBER(SEARCH(" "&amp;IFERROR(VLOOKUP(Beispiel!$B$8,$E$2:$F$17,2,FALSE),"--")&amp;" "," "&amp;$C27&amp;" "))),$A27,0))</f>
      </c>
    </row>
    <row r="28" spans="1:9" x14ac:dyDescent="0.25">
      <c r="A28" s="14">
        <v>46614</v>
      </c>
      <c r="B28" s="9" t="s">
        <v>106</v>
      </c>
      <c r="C28" s="9" t="s">
        <v>107</v>
      </c>
      <c r="H28" s="27">
        <f>IF($A28="",0,IF(OR($C28="alle",ISNUMBER(SEARCH(" "&amp;IFERROR(VLOOKUP(Antrag!$B$8,$E$2:$F$17,2,FALSE),"--")&amp;" "," "&amp;$C28&amp;" "))),$A28,0))</f>
      </c>
      <c r="I28" s="27">
        <f>IF($A28="",0,IF(OR($C28="alle",ISNUMBER(SEARCH(" "&amp;IFERROR(VLOOKUP(Beispiel!$B$8,$E$2:$F$17,2,FALSE),"--")&amp;" "," "&amp;$C28&amp;" "))),$A28,0))</f>
      </c>
    </row>
    <row r="29" spans="1:9" x14ac:dyDescent="0.25">
      <c r="A29" s="14">
        <v>46650</v>
      </c>
      <c r="B29" s="9" t="s">
        <v>110</v>
      </c>
      <c r="C29" s="9" t="s">
        <v>111</v>
      </c>
      <c r="H29" s="27">
        <f>IF($A29="",0,IF(OR($C29="alle",ISNUMBER(SEARCH(" "&amp;IFERROR(VLOOKUP(Antrag!$B$8,$E$2:$F$17,2,FALSE),"--")&amp;" "," "&amp;$C29&amp;" "))),$A29,0))</f>
      </c>
      <c r="I29" s="27">
        <f>IF($A29="",0,IF(OR($C29="alle",ISNUMBER(SEARCH(" "&amp;IFERROR(VLOOKUP(Beispiel!$B$8,$E$2:$F$17,2,FALSE),"--")&amp;" "," "&amp;$C29&amp;" "))),$A29,0))</f>
      </c>
    </row>
    <row r="30" spans="1:9" x14ac:dyDescent="0.25">
      <c r="A30" s="14">
        <v>46663</v>
      </c>
      <c r="B30" s="9" t="s">
        <v>114</v>
      </c>
      <c r="C30" s="9" t="s">
        <v>77</v>
      </c>
      <c r="H30" s="27">
        <f>IF($A30="",0,IF(OR($C30="alle",ISNUMBER(SEARCH(" "&amp;IFERROR(VLOOKUP(Antrag!$B$8,$E$2:$F$17,2,FALSE),"--")&amp;" "," "&amp;$C30&amp;" "))),$A30,0))</f>
      </c>
      <c r="I30" s="27">
        <f>IF($A30="",0,IF(OR($C30="alle",ISNUMBER(SEARCH(" "&amp;IFERROR(VLOOKUP(Beispiel!$B$8,$E$2:$F$17,2,FALSE),"--")&amp;" "," "&amp;$C30&amp;" "))),$A30,0))</f>
      </c>
    </row>
    <row r="31" spans="1:9" x14ac:dyDescent="0.25">
      <c r="A31" s="14">
        <v>46691</v>
      </c>
      <c r="B31" s="9" t="s">
        <v>116</v>
      </c>
      <c r="C31" s="9" t="s">
        <v>117</v>
      </c>
      <c r="H31" s="27">
        <f>IF($A31="",0,IF(OR($C31="alle",ISNUMBER(SEARCH(" "&amp;IFERROR(VLOOKUP(Antrag!$B$8,$E$2:$F$17,2,FALSE),"--")&amp;" "," "&amp;$C31&amp;" "))),$A31,0))</f>
      </c>
      <c r="I31" s="27">
        <f>IF($A31="",0,IF(OR($C31="alle",ISNUMBER(SEARCH(" "&amp;IFERROR(VLOOKUP(Beispiel!$B$8,$E$2:$F$17,2,FALSE),"--")&amp;" "," "&amp;$C31&amp;" "))),$A31,0))</f>
      </c>
    </row>
    <row r="32" spans="1:9" x14ac:dyDescent="0.25">
      <c r="A32" s="14">
        <v>46692</v>
      </c>
      <c r="B32" s="9" t="s">
        <v>120</v>
      </c>
      <c r="C32" s="9" t="s">
        <v>121</v>
      </c>
      <c r="H32" s="27">
        <f>IF($A32="",0,IF(OR($C32="alle",ISNUMBER(SEARCH(" "&amp;IFERROR(VLOOKUP(Antrag!$B$8,$E$2:$F$17,2,FALSE),"--")&amp;" "," "&amp;$C32&amp;" "))),$A32,0))</f>
      </c>
      <c r="I32" s="27">
        <f>IF($A32="",0,IF(OR($C32="alle",ISNUMBER(SEARCH(" "&amp;IFERROR(VLOOKUP(Beispiel!$B$8,$E$2:$F$17,2,FALSE),"--")&amp;" "," "&amp;$C32&amp;" "))),$A32,0))</f>
      </c>
    </row>
    <row r="33" spans="1:9" x14ac:dyDescent="0.25">
      <c r="A33" s="14">
        <v>46708</v>
      </c>
      <c r="B33" s="9" t="s">
        <v>124</v>
      </c>
      <c r="C33" s="9" t="s">
        <v>119</v>
      </c>
      <c r="H33" s="27">
        <f>IF($A33="",0,IF(OR($C33="alle",ISNUMBER(SEARCH(" "&amp;IFERROR(VLOOKUP(Antrag!$B$8,$E$2:$F$17,2,FALSE),"--")&amp;" "," "&amp;$C33&amp;" "))),$A33,0))</f>
      </c>
      <c r="I33" s="27">
        <f>IF($A33="",0,IF(OR($C33="alle",ISNUMBER(SEARCH(" "&amp;IFERROR(VLOOKUP(Beispiel!$B$8,$E$2:$F$17,2,FALSE),"--")&amp;" "," "&amp;$C33&amp;" "))),$A33,0))</f>
      </c>
    </row>
    <row r="34" spans="1:9" x14ac:dyDescent="0.25">
      <c r="A34" s="14">
        <v>46746</v>
      </c>
      <c r="B34" s="9" t="s">
        <v>127</v>
      </c>
      <c r="C34" s="9" t="s">
        <v>77</v>
      </c>
      <c r="H34" s="27">
        <f>IF($A34="",0,IF(OR($C34="alle",ISNUMBER(SEARCH(" "&amp;IFERROR(VLOOKUP(Antrag!$B$8,$E$2:$F$17,2,FALSE),"--")&amp;" "," "&amp;$C34&amp;" "))),$A34,0))</f>
      </c>
      <c r="I34" s="27">
        <f>IF($A34="",0,IF(OR($C34="alle",ISNUMBER(SEARCH(" "&amp;IFERROR(VLOOKUP(Beispiel!$B$8,$E$2:$F$17,2,FALSE),"--")&amp;" "," "&amp;$C34&amp;" "))),$A34,0))</f>
      </c>
    </row>
    <row r="35" spans="1:9" x14ac:dyDescent="0.25">
      <c r="A35" s="14">
        <v>46747</v>
      </c>
      <c r="B35" s="9" t="s">
        <v>129</v>
      </c>
      <c r="C35" s="9" t="s">
        <v>77</v>
      </c>
      <c r="H35" s="27">
        <f>IF($A35="",0,IF(OR($C35="alle",ISNUMBER(SEARCH(" "&amp;IFERROR(VLOOKUP(Antrag!$B$8,$E$2:$F$17,2,FALSE),"--")&amp;" "," "&amp;$C35&amp;" "))),$A35,0))</f>
      </c>
      <c r="I35" s="27">
        <f>IF($A35="",0,IF(OR($C35="alle",ISNUMBER(SEARCH(" "&amp;IFERROR(VLOOKUP(Beispiel!$B$8,$E$2:$F$17,2,FALSE),"--")&amp;" "," "&amp;$C35&amp;" "))),$A35,0))</f>
      </c>
    </row>
    <row r="36" spans="1:9" x14ac:dyDescent="0.25">
      <c r="A36" s="14">
        <v>46753</v>
      </c>
      <c r="B36" s="9" t="s">
        <v>76</v>
      </c>
      <c r="C36" s="9" t="s">
        <v>77</v>
      </c>
      <c r="H36" s="27">
        <f>IF($A36="",0,IF(OR($C36="alle",ISNUMBER(SEARCH(" "&amp;IFERROR(VLOOKUP(Antrag!$B$8,$E$2:$F$17,2,FALSE),"--")&amp;" "," "&amp;$C36&amp;" "))),$A36,0))</f>
      </c>
      <c r="I36" s="27">
        <f>IF($A36="",0,IF(OR($C36="alle",ISNUMBER(SEARCH(" "&amp;IFERROR(VLOOKUP(Beispiel!$B$8,$E$2:$F$17,2,FALSE),"--")&amp;" "," "&amp;$C36&amp;" "))),$A36,0))</f>
      </c>
    </row>
    <row r="37" spans="1:9" x14ac:dyDescent="0.25">
      <c r="A37" s="14">
        <v>46758</v>
      </c>
      <c r="B37" s="9" t="s">
        <v>80</v>
      </c>
      <c r="C37" s="9" t="s">
        <v>81</v>
      </c>
      <c r="H37" s="27">
        <f>IF($A37="",0,IF(OR($C37="alle",ISNUMBER(SEARCH(" "&amp;IFERROR(VLOOKUP(Antrag!$B$8,$E$2:$F$17,2,FALSE),"--")&amp;" "," "&amp;$C37&amp;" "))),$A37,0))</f>
      </c>
      <c r="I37" s="27">
        <f>IF($A37="",0,IF(OR($C37="alle",ISNUMBER(SEARCH(" "&amp;IFERROR(VLOOKUP(Beispiel!$B$8,$E$2:$F$17,2,FALSE),"--")&amp;" "," "&amp;$C37&amp;" "))),$A37,0))</f>
      </c>
    </row>
    <row r="38" spans="1:9" x14ac:dyDescent="0.25">
      <c r="A38" s="14">
        <v>46820</v>
      </c>
      <c r="B38" s="9" t="s">
        <v>84</v>
      </c>
      <c r="C38" s="9" t="s">
        <v>85</v>
      </c>
      <c r="H38" s="27">
        <f>IF($A38="",0,IF(OR($C38="alle",ISNUMBER(SEARCH(" "&amp;IFERROR(VLOOKUP(Antrag!$B$8,$E$2:$F$17,2,FALSE),"--")&amp;" "," "&amp;$C38&amp;" "))),$A38,0))</f>
      </c>
      <c r="I38" s="27">
        <f>IF($A38="",0,IF(OR($C38="alle",ISNUMBER(SEARCH(" "&amp;IFERROR(VLOOKUP(Beispiel!$B$8,$E$2:$F$17,2,FALSE),"--")&amp;" "," "&amp;$C38&amp;" "))),$A38,0))</f>
      </c>
    </row>
    <row r="39" spans="1:9" x14ac:dyDescent="0.25">
      <c r="A39" s="14">
        <v>46857</v>
      </c>
      <c r="B39" s="9" t="s">
        <v>88</v>
      </c>
      <c r="C39" s="9" t="s">
        <v>77</v>
      </c>
      <c r="H39" s="27">
        <f>IF($A39="",0,IF(OR($C39="alle",ISNUMBER(SEARCH(" "&amp;IFERROR(VLOOKUP(Antrag!$B$8,$E$2:$F$17,2,FALSE),"--")&amp;" "," "&amp;$C39&amp;" "))),$A39,0))</f>
      </c>
      <c r="I39" s="27">
        <f>IF($A39="",0,IF(OR($C39="alle",ISNUMBER(SEARCH(" "&amp;IFERROR(VLOOKUP(Beispiel!$B$8,$E$2:$F$17,2,FALSE),"--")&amp;" "," "&amp;$C39&amp;" "))),$A39,0))</f>
      </c>
    </row>
    <row r="40" spans="1:9" x14ac:dyDescent="0.25">
      <c r="A40" s="14">
        <v>46860</v>
      </c>
      <c r="B40" s="9" t="s">
        <v>91</v>
      </c>
      <c r="C40" s="9" t="s">
        <v>77</v>
      </c>
      <c r="H40" s="27">
        <f>IF($A40="",0,IF(OR($C40="alle",ISNUMBER(SEARCH(" "&amp;IFERROR(VLOOKUP(Antrag!$B$8,$E$2:$F$17,2,FALSE),"--")&amp;" "," "&amp;$C40&amp;" "))),$A40,0))</f>
      </c>
      <c r="I40" s="27">
        <f>IF($A40="",0,IF(OR($C40="alle",ISNUMBER(SEARCH(" "&amp;IFERROR(VLOOKUP(Beispiel!$B$8,$E$2:$F$17,2,FALSE),"--")&amp;" "," "&amp;$C40&amp;" "))),$A40,0))</f>
      </c>
    </row>
    <row r="41" spans="1:9" x14ac:dyDescent="0.25">
      <c r="A41" s="14">
        <v>46874</v>
      </c>
      <c r="B41" s="9" t="s">
        <v>94</v>
      </c>
      <c r="C41" s="9" t="s">
        <v>77</v>
      </c>
      <c r="H41" s="27">
        <f>IF($A41="",0,IF(OR($C41="alle",ISNUMBER(SEARCH(" "&amp;IFERROR(VLOOKUP(Antrag!$B$8,$E$2:$F$17,2,FALSE),"--")&amp;" "," "&amp;$C41&amp;" "))),$A41,0))</f>
      </c>
      <c r="I41" s="27">
        <f>IF($A41="",0,IF(OR($C41="alle",ISNUMBER(SEARCH(" "&amp;IFERROR(VLOOKUP(Beispiel!$B$8,$E$2:$F$17,2,FALSE),"--")&amp;" "," "&amp;$C41&amp;" "))),$A41,0))</f>
      </c>
    </row>
    <row r="42" spans="1:9" x14ac:dyDescent="0.25">
      <c r="A42" s="14">
        <v>46898</v>
      </c>
      <c r="B42" s="9" t="s">
        <v>97</v>
      </c>
      <c r="C42" s="9" t="s">
        <v>77</v>
      </c>
      <c r="H42" s="27">
        <f>IF($A42="",0,IF(OR($C42="alle",ISNUMBER(SEARCH(" "&amp;IFERROR(VLOOKUP(Antrag!$B$8,$E$2:$F$17,2,FALSE),"--")&amp;" "," "&amp;$C42&amp;" "))),$A42,0))</f>
      </c>
      <c r="I42" s="27">
        <f>IF($A42="",0,IF(OR($C42="alle",ISNUMBER(SEARCH(" "&amp;IFERROR(VLOOKUP(Beispiel!$B$8,$E$2:$F$17,2,FALSE),"--")&amp;" "," "&amp;$C42&amp;" "))),$A42,0))</f>
      </c>
    </row>
    <row r="43" spans="1:9" x14ac:dyDescent="0.25">
      <c r="A43" s="14">
        <v>46909</v>
      </c>
      <c r="B43" s="9" t="s">
        <v>99</v>
      </c>
      <c r="C43" s="9" t="s">
        <v>77</v>
      </c>
      <c r="H43" s="27">
        <f>IF($A43="",0,IF(OR($C43="alle",ISNUMBER(SEARCH(" "&amp;IFERROR(VLOOKUP(Antrag!$B$8,$E$2:$F$17,2,FALSE),"--")&amp;" "," "&amp;$C43&amp;" "))),$A43,0))</f>
      </c>
      <c r="I43" s="27">
        <f>IF($A43="",0,IF(OR($C43="alle",ISNUMBER(SEARCH(" "&amp;IFERROR(VLOOKUP(Beispiel!$B$8,$E$2:$F$17,2,FALSE),"--")&amp;" "," "&amp;$C43&amp;" "))),$A43,0))</f>
      </c>
    </row>
    <row r="44" spans="1:9" x14ac:dyDescent="0.25">
      <c r="A44" s="14">
        <v>46919</v>
      </c>
      <c r="B44" s="9" t="s">
        <v>102</v>
      </c>
      <c r="C44" s="9" t="s">
        <v>103</v>
      </c>
      <c r="H44" s="27">
        <f>IF($A44="",0,IF(OR($C44="alle",ISNUMBER(SEARCH(" "&amp;IFERROR(VLOOKUP(Antrag!$B$8,$E$2:$F$17,2,FALSE),"--")&amp;" "," "&amp;$C44&amp;" "))),$A44,0))</f>
      </c>
      <c r="I44" s="27">
        <f>IF($A44="",0,IF(OR($C44="alle",ISNUMBER(SEARCH(" "&amp;IFERROR(VLOOKUP(Beispiel!$B$8,$E$2:$F$17,2,FALSE),"--")&amp;" "," "&amp;$C44&amp;" "))),$A44,0))</f>
      </c>
    </row>
    <row r="45" spans="1:9" x14ac:dyDescent="0.25">
      <c r="A45" s="14">
        <v>46980</v>
      </c>
      <c r="B45" s="9" t="s">
        <v>106</v>
      </c>
      <c r="C45" s="9" t="s">
        <v>107</v>
      </c>
      <c r="H45" s="27">
        <f>IF($A45="",0,IF(OR($C45="alle",ISNUMBER(SEARCH(" "&amp;IFERROR(VLOOKUP(Antrag!$B$8,$E$2:$F$17,2,FALSE),"--")&amp;" "," "&amp;$C45&amp;" "))),$A45,0))</f>
      </c>
      <c r="I45" s="27">
        <f>IF($A45="",0,IF(OR($C45="alle",ISNUMBER(SEARCH(" "&amp;IFERROR(VLOOKUP(Beispiel!$B$8,$E$2:$F$17,2,FALSE),"--")&amp;" "," "&amp;$C45&amp;" "))),$A45,0))</f>
      </c>
    </row>
    <row r="46" spans="1:9" x14ac:dyDescent="0.25">
      <c r="A46" s="14">
        <v>47016</v>
      </c>
      <c r="B46" s="9" t="s">
        <v>110</v>
      </c>
      <c r="C46" s="9" t="s">
        <v>111</v>
      </c>
      <c r="H46" s="27">
        <f>IF($A46="",0,IF(OR($C46="alle",ISNUMBER(SEARCH(" "&amp;IFERROR(VLOOKUP(Antrag!$B$8,$E$2:$F$17,2,FALSE),"--")&amp;" "," "&amp;$C46&amp;" "))),$A46,0))</f>
      </c>
      <c r="I46" s="27">
        <f>IF($A46="",0,IF(OR($C46="alle",ISNUMBER(SEARCH(" "&amp;IFERROR(VLOOKUP(Beispiel!$B$8,$E$2:$F$17,2,FALSE),"--")&amp;" "," "&amp;$C46&amp;" "))),$A46,0))</f>
      </c>
    </row>
    <row r="47" spans="1:9" x14ac:dyDescent="0.25">
      <c r="A47" s="14">
        <v>47029</v>
      </c>
      <c r="B47" s="9" t="s">
        <v>114</v>
      </c>
      <c r="C47" s="9" t="s">
        <v>77</v>
      </c>
      <c r="H47" s="27">
        <f>IF($A47="",0,IF(OR($C47="alle",ISNUMBER(SEARCH(" "&amp;IFERROR(VLOOKUP(Antrag!$B$8,$E$2:$F$17,2,FALSE),"--")&amp;" "," "&amp;$C47&amp;" "))),$A47,0))</f>
      </c>
      <c r="I47" s="27">
        <f>IF($A47="",0,IF(OR($C47="alle",ISNUMBER(SEARCH(" "&amp;IFERROR(VLOOKUP(Beispiel!$B$8,$E$2:$F$17,2,FALSE),"--")&amp;" "," "&amp;$C47&amp;" "))),$A47,0))</f>
      </c>
    </row>
    <row r="48" spans="1:9" x14ac:dyDescent="0.25">
      <c r="A48" s="14">
        <v>47057</v>
      </c>
      <c r="B48" s="9" t="s">
        <v>116</v>
      </c>
      <c r="C48" s="9" t="s">
        <v>117</v>
      </c>
      <c r="H48" s="27">
        <f>IF($A48="",0,IF(OR($C48="alle",ISNUMBER(SEARCH(" "&amp;IFERROR(VLOOKUP(Antrag!$B$8,$E$2:$F$17,2,FALSE),"--")&amp;" "," "&amp;$C48&amp;" "))),$A48,0))</f>
      </c>
      <c r="I48" s="27">
        <f>IF($A48="",0,IF(OR($C48="alle",ISNUMBER(SEARCH(" "&amp;IFERROR(VLOOKUP(Beispiel!$B$8,$E$2:$F$17,2,FALSE),"--")&amp;" "," "&amp;$C48&amp;" "))),$A48,0))</f>
      </c>
    </row>
    <row r="49" spans="1:9" x14ac:dyDescent="0.25">
      <c r="A49" s="14">
        <v>47058</v>
      </c>
      <c r="B49" s="9" t="s">
        <v>120</v>
      </c>
      <c r="C49" s="9" t="s">
        <v>121</v>
      </c>
      <c r="H49" s="27">
        <f>IF($A49="",0,IF(OR($C49="alle",ISNUMBER(SEARCH(" "&amp;IFERROR(VLOOKUP(Antrag!$B$8,$E$2:$F$17,2,FALSE),"--")&amp;" "," "&amp;$C49&amp;" "))),$A49,0))</f>
      </c>
      <c r="I49" s="27">
        <f>IF($A49="",0,IF(OR($C49="alle",ISNUMBER(SEARCH(" "&amp;IFERROR(VLOOKUP(Beispiel!$B$8,$E$2:$F$17,2,FALSE),"--")&amp;" "," "&amp;$C49&amp;" "))),$A49,0))</f>
      </c>
    </row>
    <row r="50" spans="1:9" x14ac:dyDescent="0.25">
      <c r="A50" s="14">
        <v>47079</v>
      </c>
      <c r="B50" s="9" t="s">
        <v>124</v>
      </c>
      <c r="C50" s="9" t="s">
        <v>119</v>
      </c>
      <c r="H50" s="27">
        <f>IF($A50="",0,IF(OR($C50="alle",ISNUMBER(SEARCH(" "&amp;IFERROR(VLOOKUP(Antrag!$B$8,$E$2:$F$17,2,FALSE),"--")&amp;" "," "&amp;$C50&amp;" "))),$A50,0))</f>
      </c>
      <c r="I50" s="27">
        <f>IF($A50="",0,IF(OR($C50="alle",ISNUMBER(SEARCH(" "&amp;IFERROR(VLOOKUP(Beispiel!$B$8,$E$2:$F$17,2,FALSE),"--")&amp;" "," "&amp;$C50&amp;" "))),$A50,0))</f>
      </c>
    </row>
    <row r="51" spans="1:9" x14ac:dyDescent="0.25">
      <c r="A51" s="14">
        <v>47112</v>
      </c>
      <c r="B51" s="9" t="s">
        <v>127</v>
      </c>
      <c r="C51" s="9" t="s">
        <v>77</v>
      </c>
      <c r="H51" s="27">
        <f>IF($A51="",0,IF(OR($C51="alle",ISNUMBER(SEARCH(" "&amp;IFERROR(VLOOKUP(Antrag!$B$8,$E$2:$F$17,2,FALSE),"--")&amp;" "," "&amp;$C51&amp;" "))),$A51,0))</f>
      </c>
      <c r="I51" s="27">
        <f>IF($A51="",0,IF(OR($C51="alle",ISNUMBER(SEARCH(" "&amp;IFERROR(VLOOKUP(Beispiel!$B$8,$E$2:$F$17,2,FALSE),"--")&amp;" "," "&amp;$C51&amp;" "))),$A51,0))</f>
      </c>
    </row>
    <row r="52" spans="1:9" x14ac:dyDescent="0.25">
      <c r="A52" s="14">
        <v>47113</v>
      </c>
      <c r="B52" s="9" t="s">
        <v>129</v>
      </c>
      <c r="C52" s="9" t="s">
        <v>77</v>
      </c>
      <c r="H52" s="27">
        <f>IF($A52="",0,IF(OR($C52="alle",ISNUMBER(SEARCH(" "&amp;IFERROR(VLOOKUP(Antrag!$B$8,$E$2:$F$17,2,FALSE),"--")&amp;" "," "&amp;$C52&amp;" "))),$A52,0))</f>
      </c>
      <c r="I52" s="27">
        <f>IF($A52="",0,IF(OR($C52="alle",ISNUMBER(SEARCH(" "&amp;IFERROR(VLOOKUP(Beispiel!$B$8,$E$2:$F$17,2,FALSE),"--")&amp;" "," "&amp;$C52&amp;" "))),$A52,0))</f>
      </c>
    </row>
    <row r="53" spans="8:9" x14ac:dyDescent="0.25">
      <c r="H53" s="27">
        <f>IF($A53="",0,IF(OR($C53="alle",ISNUMBER(SEARCH(" "&amp;IFERROR(VLOOKUP(Antrag!$B$8,$E$2:$F$17,2,FALSE),"--")&amp;" "," "&amp;$C53&amp;" "))),$A53,0))</f>
      </c>
      <c r="I53" s="27">
        <f>IF($A53="",0,IF(OR($C53="alle",ISNUMBER(SEARCH(" "&amp;IFERROR(VLOOKUP(Beispiel!$B$8,$E$2:$F$17,2,FALSE),"--")&amp;" "," "&amp;$C53&amp;" "))),$A53,0))</f>
      </c>
    </row>
    <row r="54" ht="20" customHeight="1" spans="1:9" x14ac:dyDescent="0.25">
      <c r="A54" s="25" t="s">
        <v>130</v>
      </c>
      <c r="B54" s="25"/>
      <c r="C54" s="25"/>
      <c r="H54" s="27">
        <f>IF($A54="",0,IF(OR($C54="alle",ISNUMBER(SEARCH(" "&amp;IFERROR(VLOOKUP(Antrag!$B$8,$E$2:$F$17,2,FALSE),"--")&amp;" "," "&amp;$C54&amp;" "))),$A54,0))</f>
      </c>
      <c r="I54" s="27">
        <f>IF($A54="",0,IF(OR($C54="alle",ISNUMBER(SEARCH(" "&amp;IFERROR(VLOOKUP(Beispiel!$B$8,$E$2:$F$17,2,FALSE),"--")&amp;" "," "&amp;$C54&amp;" "))),$A54,0))</f>
      </c>
    </row>
    <row r="55" ht="20" customHeight="1" spans="1:9" x14ac:dyDescent="0.25">
      <c r="A55" s="25"/>
      <c r="B55" s="25"/>
      <c r="C55" s="25"/>
      <c r="H55" s="27">
        <f>IF($A55="",0,IF(OR($C55="alle",ISNUMBER(SEARCH(" "&amp;IFERROR(VLOOKUP(Antrag!$B$8,$E$2:$F$17,2,FALSE),"--")&amp;" "," "&amp;$C55&amp;" "))),$A55,0))</f>
      </c>
      <c r="I55" s="27">
        <f>IF($A55="",0,IF(OR($C55="alle",ISNUMBER(SEARCH(" "&amp;IFERROR(VLOOKUP(Beispiel!$B$8,$E$2:$F$17,2,FALSE),"--")&amp;" "," "&amp;$C55&amp;" "))),$A55,0))</f>
      </c>
    </row>
    <row r="56" ht="20" customHeight="1" spans="1:9" x14ac:dyDescent="0.25">
      <c r="A56" s="25"/>
      <c r="B56" s="25"/>
      <c r="C56" s="25"/>
      <c r="H56" s="27">
        <f>IF($A56="",0,IF(OR($C56="alle",ISNUMBER(SEARCH(" "&amp;IFERROR(VLOOKUP(Antrag!$B$8,$E$2:$F$17,2,FALSE),"--")&amp;" "," "&amp;$C56&amp;" "))),$A56,0))</f>
      </c>
      <c r="I56" s="27">
        <f>IF($A56="",0,IF(OR($C56="alle",ISNUMBER(SEARCH(" "&amp;IFERROR(VLOOKUP(Beispiel!$B$8,$E$2:$F$17,2,FALSE),"--")&amp;" "," "&amp;$C56&amp;" "))),$A56,0))</f>
      </c>
    </row>
    <row r="57" spans="8:9" x14ac:dyDescent="0.25">
      <c r="H57" s="27">
        <f>IF($A57="",0,IF(OR($C57="alle",ISNUMBER(SEARCH(" "&amp;IFERROR(VLOOKUP(Antrag!$B$8,$E$2:$F$17,2,FALSE),"--")&amp;" "," "&amp;$C57&amp;" "))),$A57,0))</f>
      </c>
      <c r="I57" s="27">
        <f>IF($A57="",0,IF(OR($C57="alle",ISNUMBER(SEARCH(" "&amp;IFERROR(VLOOKUP(Beispiel!$B$8,$E$2:$F$17,2,FALSE),"--")&amp;" "," "&amp;$C57&amp;" "))),$A57,0))</f>
      </c>
    </row>
    <row r="58" spans="8:9" x14ac:dyDescent="0.25">
      <c r="H58" s="27">
        <f>IF($A58="",0,IF(OR($C58="alle",ISNUMBER(SEARCH(" "&amp;IFERROR(VLOOKUP(Antrag!$B$8,$E$2:$F$17,2,FALSE),"--")&amp;" "," "&amp;$C58&amp;" "))),$A58,0))</f>
      </c>
      <c r="I58" s="27">
        <f>IF($A58="",0,IF(OR($C58="alle",ISNUMBER(SEARCH(" "&amp;IFERROR(VLOOKUP(Beispiel!$B$8,$E$2:$F$17,2,FALSE),"--")&amp;" "," "&amp;$C58&amp;" "))),$A58,0))</f>
      </c>
    </row>
    <row r="59" spans="8:9" x14ac:dyDescent="0.25">
      <c r="H59" s="27">
        <f>IF($A59="",0,IF(OR($C59="alle",ISNUMBER(SEARCH(" "&amp;IFERROR(VLOOKUP(Antrag!$B$8,$E$2:$F$17,2,FALSE),"--")&amp;" "," "&amp;$C59&amp;" "))),$A59,0))</f>
      </c>
      <c r="I59" s="27">
        <f>IF($A59="",0,IF(OR($C59="alle",ISNUMBER(SEARCH(" "&amp;IFERROR(VLOOKUP(Beispiel!$B$8,$E$2:$F$17,2,FALSE),"--")&amp;" "," "&amp;$C59&amp;" "))),$A59,0))</f>
      </c>
    </row>
    <row r="60" spans="8:9" x14ac:dyDescent="0.25">
      <c r="H60" s="27">
        <f>IF($A60="",0,IF(OR($C60="alle",ISNUMBER(SEARCH(" "&amp;IFERROR(VLOOKUP(Antrag!$B$8,$E$2:$F$17,2,FALSE),"--")&amp;" "," "&amp;$C60&amp;" "))),$A60,0))</f>
      </c>
      <c r="I60" s="27">
        <f>IF($A60="",0,IF(OR($C60="alle",ISNUMBER(SEARCH(" "&amp;IFERROR(VLOOKUP(Beispiel!$B$8,$E$2:$F$17,2,FALSE),"--")&amp;" "," "&amp;$C60&amp;" "))),$A60,0))</f>
      </c>
    </row>
    <row r="61" spans="8:9" x14ac:dyDescent="0.25">
      <c r="H61" s="27">
        <f>IF($A61="",0,IF(OR($C61="alle",ISNUMBER(SEARCH(" "&amp;IFERROR(VLOOKUP(Antrag!$B$8,$E$2:$F$17,2,FALSE),"--")&amp;" "," "&amp;$C61&amp;" "))),$A61,0))</f>
      </c>
      <c r="I61" s="27">
        <f>IF($A61="",0,IF(OR($C61="alle",ISNUMBER(SEARCH(" "&amp;IFERROR(VLOOKUP(Beispiel!$B$8,$E$2:$F$17,2,FALSE),"--")&amp;" "," "&amp;$C61&amp;" "))),$A61,0))</f>
      </c>
    </row>
    <row r="62" spans="8:9" x14ac:dyDescent="0.25">
      <c r="H62" s="27">
        <f>IF($A62="",0,IF(OR($C62="alle",ISNUMBER(SEARCH(" "&amp;IFERROR(VLOOKUP(Antrag!$B$8,$E$2:$F$17,2,FALSE),"--")&amp;" "," "&amp;$C62&amp;" "))),$A62,0))</f>
      </c>
      <c r="I62" s="27">
        <f>IF($A62="",0,IF(OR($C62="alle",ISNUMBER(SEARCH(" "&amp;IFERROR(VLOOKUP(Beispiel!$B$8,$E$2:$F$17,2,FALSE),"--")&amp;" "," "&amp;$C62&amp;" "))),$A62,0))</f>
      </c>
    </row>
    <row r="63" spans="8:9" x14ac:dyDescent="0.25">
      <c r="H63" s="27">
        <f>IF($A63="",0,IF(OR($C63="alle",ISNUMBER(SEARCH(" "&amp;IFERROR(VLOOKUP(Antrag!$B$8,$E$2:$F$17,2,FALSE),"--")&amp;" "," "&amp;$C63&amp;" "))),$A63,0))</f>
      </c>
      <c r="I63" s="27">
        <f>IF($A63="",0,IF(OR($C63="alle",ISNUMBER(SEARCH(" "&amp;IFERROR(VLOOKUP(Beispiel!$B$8,$E$2:$F$17,2,FALSE),"--")&amp;" "," "&amp;$C63&amp;" "))),$A63,0))</f>
      </c>
    </row>
    <row r="64" spans="8:9" x14ac:dyDescent="0.25">
      <c r="H64" s="27">
        <f>IF($A64="",0,IF(OR($C64="alle",ISNUMBER(SEARCH(" "&amp;IFERROR(VLOOKUP(Antrag!$B$8,$E$2:$F$17,2,FALSE),"--")&amp;" "," "&amp;$C64&amp;" "))),$A64,0))</f>
      </c>
      <c r="I64" s="27">
        <f>IF($A64="",0,IF(OR($C64="alle",ISNUMBER(SEARCH(" "&amp;IFERROR(VLOOKUP(Beispiel!$B$8,$E$2:$F$17,2,FALSE),"--")&amp;" "," "&amp;$C64&amp;" "))),$A64,0))</f>
      </c>
    </row>
    <row r="65" spans="8:9" x14ac:dyDescent="0.25">
      <c r="H65" s="27">
        <f>IF($A65="",0,IF(OR($C65="alle",ISNUMBER(SEARCH(" "&amp;IFERROR(VLOOKUP(Antrag!$B$8,$E$2:$F$17,2,FALSE),"--")&amp;" "," "&amp;$C65&amp;" "))),$A65,0))</f>
      </c>
      <c r="I65" s="27">
        <f>IF($A65="",0,IF(OR($C65="alle",ISNUMBER(SEARCH(" "&amp;IFERROR(VLOOKUP(Beispiel!$B$8,$E$2:$F$17,2,FALSE),"--")&amp;" "," "&amp;$C65&amp;" "))),$A65,0))</f>
      </c>
    </row>
    <row r="66" spans="8:9" x14ac:dyDescent="0.25">
      <c r="H66" s="27">
        <f>IF($A66="",0,IF(OR($C66="alle",ISNUMBER(SEARCH(" "&amp;IFERROR(VLOOKUP(Antrag!$B$8,$E$2:$F$17,2,FALSE),"--")&amp;" "," "&amp;$C66&amp;" "))),$A66,0))</f>
      </c>
      <c r="I66" s="27">
        <f>IF($A66="",0,IF(OR($C66="alle",ISNUMBER(SEARCH(" "&amp;IFERROR(VLOOKUP(Beispiel!$B$8,$E$2:$F$17,2,FALSE),"--")&amp;" "," "&amp;$C66&amp;" "))),$A66,0))</f>
      </c>
    </row>
    <row r="67" spans="8:9" x14ac:dyDescent="0.25">
      <c r="H67" s="27">
        <f>IF($A67="",0,IF(OR($C67="alle",ISNUMBER(SEARCH(" "&amp;IFERROR(VLOOKUP(Antrag!$B$8,$E$2:$F$17,2,FALSE),"--")&amp;" "," "&amp;$C67&amp;" "))),$A67,0))</f>
      </c>
      <c r="I67" s="27">
        <f>IF($A67="",0,IF(OR($C67="alle",ISNUMBER(SEARCH(" "&amp;IFERROR(VLOOKUP(Beispiel!$B$8,$E$2:$F$17,2,FALSE),"--")&amp;" "," "&amp;$C67&amp;" "))),$A67,0))</f>
      </c>
    </row>
    <row r="68" spans="8:9" x14ac:dyDescent="0.25">
      <c r="H68" s="27">
        <f>IF($A68="",0,IF(OR($C68="alle",ISNUMBER(SEARCH(" "&amp;IFERROR(VLOOKUP(Antrag!$B$8,$E$2:$F$17,2,FALSE),"--")&amp;" "," "&amp;$C68&amp;" "))),$A68,0))</f>
      </c>
      <c r="I68" s="27">
        <f>IF($A68="",0,IF(OR($C68="alle",ISNUMBER(SEARCH(" "&amp;IFERROR(VLOOKUP(Beispiel!$B$8,$E$2:$F$17,2,FALSE),"--")&amp;" "," "&amp;$C68&amp;" "))),$A68,0))</f>
      </c>
    </row>
    <row r="69" spans="8:9" x14ac:dyDescent="0.25">
      <c r="H69" s="27">
        <f>IF($A69="",0,IF(OR($C69="alle",ISNUMBER(SEARCH(" "&amp;IFERROR(VLOOKUP(Antrag!$B$8,$E$2:$F$17,2,FALSE),"--")&amp;" "," "&amp;$C69&amp;" "))),$A69,0))</f>
      </c>
      <c r="I69" s="27">
        <f>IF($A69="",0,IF(OR($C69="alle",ISNUMBER(SEARCH(" "&amp;IFERROR(VLOOKUP(Beispiel!$B$8,$E$2:$F$17,2,FALSE),"--")&amp;" "," "&amp;$C69&amp;" "))),$A69,0))</f>
      </c>
    </row>
    <row r="70" spans="8:9" x14ac:dyDescent="0.25">
      <c r="H70" s="27">
        <f>IF($A70="",0,IF(OR($C70="alle",ISNUMBER(SEARCH(" "&amp;IFERROR(VLOOKUP(Antrag!$B$8,$E$2:$F$17,2,FALSE),"--")&amp;" "," "&amp;$C70&amp;" "))),$A70,0))</f>
      </c>
      <c r="I70" s="27">
        <f>IF($A70="",0,IF(OR($C70="alle",ISNUMBER(SEARCH(" "&amp;IFERROR(VLOOKUP(Beispiel!$B$8,$E$2:$F$17,2,FALSE),"--")&amp;" "," "&amp;$C70&amp;" "))),$A70,0))</f>
      </c>
    </row>
    <row r="71" spans="8:9" x14ac:dyDescent="0.25">
      <c r="H71" s="27">
        <f>IF($A71="",0,IF(OR($C71="alle",ISNUMBER(SEARCH(" "&amp;IFERROR(VLOOKUP(Antrag!$B$8,$E$2:$F$17,2,FALSE),"--")&amp;" "," "&amp;$C71&amp;" "))),$A71,0))</f>
      </c>
      <c r="I71" s="27">
        <f>IF($A71="",0,IF(OR($C71="alle",ISNUMBER(SEARCH(" "&amp;IFERROR(VLOOKUP(Beispiel!$B$8,$E$2:$F$17,2,FALSE),"--")&amp;" "," "&amp;$C71&amp;" "))),$A71,0))</f>
      </c>
    </row>
    <row r="72" spans="8:9" x14ac:dyDescent="0.25">
      <c r="H72" s="27">
        <f>IF($A72="",0,IF(OR($C72="alle",ISNUMBER(SEARCH(" "&amp;IFERROR(VLOOKUP(Antrag!$B$8,$E$2:$F$17,2,FALSE),"--")&amp;" "," "&amp;$C72&amp;" "))),$A72,0))</f>
      </c>
      <c r="I72" s="27">
        <f>IF($A72="",0,IF(OR($C72="alle",ISNUMBER(SEARCH(" "&amp;IFERROR(VLOOKUP(Beispiel!$B$8,$E$2:$F$17,2,FALSE),"--")&amp;" "," "&amp;$C72&amp;" "))),$A72,0))</f>
      </c>
    </row>
    <row r="73" spans="8:9" x14ac:dyDescent="0.25">
      <c r="H73" s="27">
        <f>IF($A73="",0,IF(OR($C73="alle",ISNUMBER(SEARCH(" "&amp;IFERROR(VLOOKUP(Antrag!$B$8,$E$2:$F$17,2,FALSE),"--")&amp;" "," "&amp;$C73&amp;" "))),$A73,0))</f>
      </c>
      <c r="I73" s="27">
        <f>IF($A73="",0,IF(OR($C73="alle",ISNUMBER(SEARCH(" "&amp;IFERROR(VLOOKUP(Beispiel!$B$8,$E$2:$F$17,2,FALSE),"--")&amp;" "," "&amp;$C73&amp;" "))),$A73,0))</f>
      </c>
    </row>
    <row r="74" spans="8:9" x14ac:dyDescent="0.25">
      <c r="H74" s="27">
        <f>IF($A74="",0,IF(OR($C74="alle",ISNUMBER(SEARCH(" "&amp;IFERROR(VLOOKUP(Antrag!$B$8,$E$2:$F$17,2,FALSE),"--")&amp;" "," "&amp;$C74&amp;" "))),$A74,0))</f>
      </c>
      <c r="I74" s="27">
        <f>IF($A74="",0,IF(OR($C74="alle",ISNUMBER(SEARCH(" "&amp;IFERROR(VLOOKUP(Beispiel!$B$8,$E$2:$F$17,2,FALSE),"--")&amp;" "," "&amp;$C74&amp;" "))),$A74,0))</f>
      </c>
    </row>
    <row r="75" spans="8:9" x14ac:dyDescent="0.25">
      <c r="H75" s="27">
        <f>IF($A75="",0,IF(OR($C75="alle",ISNUMBER(SEARCH(" "&amp;IFERROR(VLOOKUP(Antrag!$B$8,$E$2:$F$17,2,FALSE),"--")&amp;" "," "&amp;$C75&amp;" "))),$A75,0))</f>
      </c>
      <c r="I75" s="27">
        <f>IF($A75="",0,IF(OR($C75="alle",ISNUMBER(SEARCH(" "&amp;IFERROR(VLOOKUP(Beispiel!$B$8,$E$2:$F$17,2,FALSE),"--")&amp;" "," "&amp;$C75&amp;" "))),$A75,0))</f>
      </c>
    </row>
    <row r="76" spans="8:9" x14ac:dyDescent="0.25">
      <c r="H76" s="27">
        <f>IF($A76="",0,IF(OR($C76="alle",ISNUMBER(SEARCH(" "&amp;IFERROR(VLOOKUP(Antrag!$B$8,$E$2:$F$17,2,FALSE),"--")&amp;" "," "&amp;$C76&amp;" "))),$A76,0))</f>
      </c>
      <c r="I76" s="27">
        <f>IF($A76="",0,IF(OR($C76="alle",ISNUMBER(SEARCH(" "&amp;IFERROR(VLOOKUP(Beispiel!$B$8,$E$2:$F$17,2,FALSE),"--")&amp;" "," "&amp;$C76&amp;" "))),$A76,0))</f>
      </c>
    </row>
    <row r="77" spans="8:9" x14ac:dyDescent="0.25">
      <c r="H77" s="27">
        <f>IF($A77="",0,IF(OR($C77="alle",ISNUMBER(SEARCH(" "&amp;IFERROR(VLOOKUP(Antrag!$B$8,$E$2:$F$17,2,FALSE),"--")&amp;" "," "&amp;$C77&amp;" "))),$A77,0))</f>
      </c>
      <c r="I77" s="27">
        <f>IF($A77="",0,IF(OR($C77="alle",ISNUMBER(SEARCH(" "&amp;IFERROR(VLOOKUP(Beispiel!$B$8,$E$2:$F$17,2,FALSE),"--")&amp;" "," "&amp;$C77&amp;" "))),$A77,0))</f>
      </c>
    </row>
    <row r="78" spans="8:9" x14ac:dyDescent="0.25">
      <c r="H78" s="27">
        <f>IF($A78="",0,IF(OR($C78="alle",ISNUMBER(SEARCH(" "&amp;IFERROR(VLOOKUP(Antrag!$B$8,$E$2:$F$17,2,FALSE),"--")&amp;" "," "&amp;$C78&amp;" "))),$A78,0))</f>
      </c>
      <c r="I78" s="27">
        <f>IF($A78="",0,IF(OR($C78="alle",ISNUMBER(SEARCH(" "&amp;IFERROR(VLOOKUP(Beispiel!$B$8,$E$2:$F$17,2,FALSE),"--")&amp;" "," "&amp;$C78&amp;" "))),$A78,0))</f>
      </c>
    </row>
    <row r="79" spans="8:9" x14ac:dyDescent="0.25">
      <c r="H79" s="27">
        <f>IF($A79="",0,IF(OR($C79="alle",ISNUMBER(SEARCH(" "&amp;IFERROR(VLOOKUP(Antrag!$B$8,$E$2:$F$17,2,FALSE),"--")&amp;" "," "&amp;$C79&amp;" "))),$A79,0))</f>
      </c>
      <c r="I79" s="27">
        <f>IF($A79="",0,IF(OR($C79="alle",ISNUMBER(SEARCH(" "&amp;IFERROR(VLOOKUP(Beispiel!$B$8,$E$2:$F$17,2,FALSE),"--")&amp;" "," "&amp;$C79&amp;" "))),$A79,0))</f>
      </c>
    </row>
    <row r="80" spans="8:9" x14ac:dyDescent="0.25">
      <c r="H80" s="27">
        <f>IF($A80="",0,IF(OR($C80="alle",ISNUMBER(SEARCH(" "&amp;IFERROR(VLOOKUP(Antrag!$B$8,$E$2:$F$17,2,FALSE),"--")&amp;" "," "&amp;$C80&amp;" "))),$A80,0))</f>
      </c>
      <c r="I80" s="27">
        <f>IF($A80="",0,IF(OR($C80="alle",ISNUMBER(SEARCH(" "&amp;IFERROR(VLOOKUP(Beispiel!$B$8,$E$2:$F$17,2,FALSE),"--")&amp;" "," "&amp;$C80&amp;" "))),$A80,0))</f>
      </c>
    </row>
    <row r="81" spans="8:9" x14ac:dyDescent="0.25">
      <c r="H81" s="27">
        <f>IF($A81="",0,IF(OR($C81="alle",ISNUMBER(SEARCH(" "&amp;IFERROR(VLOOKUP(Antrag!$B$8,$E$2:$F$17,2,FALSE),"--")&amp;" "," "&amp;$C81&amp;" "))),$A81,0))</f>
      </c>
      <c r="I81" s="27">
        <f>IF($A81="",0,IF(OR($C81="alle",ISNUMBER(SEARCH(" "&amp;IFERROR(VLOOKUP(Beispiel!$B$8,$E$2:$F$17,2,FALSE),"--")&amp;" "," "&amp;$C81&amp;" "))),$A81,0))</f>
      </c>
    </row>
    <row r="82" spans="8:9" x14ac:dyDescent="0.25">
      <c r="H82" s="27">
        <f>IF($A82="",0,IF(OR($C82="alle",ISNUMBER(SEARCH(" "&amp;IFERROR(VLOOKUP(Antrag!$B$8,$E$2:$F$17,2,FALSE),"--")&amp;" "," "&amp;$C82&amp;" "))),$A82,0))</f>
      </c>
      <c r="I82" s="27">
        <f>IF($A82="",0,IF(OR($C82="alle",ISNUMBER(SEARCH(" "&amp;IFERROR(VLOOKUP(Beispiel!$B$8,$E$2:$F$17,2,FALSE),"--")&amp;" "," "&amp;$C82&amp;" "))),$A82,0))</f>
      </c>
    </row>
    <row r="83" spans="8:9" x14ac:dyDescent="0.25">
      <c r="H83" s="27">
        <f>IF($A83="",0,IF(OR($C83="alle",ISNUMBER(SEARCH(" "&amp;IFERROR(VLOOKUP(Antrag!$B$8,$E$2:$F$17,2,FALSE),"--")&amp;" "," "&amp;$C83&amp;" "))),$A83,0))</f>
      </c>
      <c r="I83" s="27">
        <f>IF($A83="",0,IF(OR($C83="alle",ISNUMBER(SEARCH(" "&amp;IFERROR(VLOOKUP(Beispiel!$B$8,$E$2:$F$17,2,FALSE),"--")&amp;" "," "&amp;$C83&amp;" "))),$A83,0))</f>
      </c>
    </row>
    <row r="84" spans="8:9" x14ac:dyDescent="0.25">
      <c r="H84" s="27">
        <f>IF($A84="",0,IF(OR($C84="alle",ISNUMBER(SEARCH(" "&amp;IFERROR(VLOOKUP(Antrag!$B$8,$E$2:$F$17,2,FALSE),"--")&amp;" "," "&amp;$C84&amp;" "))),$A84,0))</f>
      </c>
      <c r="I84" s="27">
        <f>IF($A84="",0,IF(OR($C84="alle",ISNUMBER(SEARCH(" "&amp;IFERROR(VLOOKUP(Beispiel!$B$8,$E$2:$F$17,2,FALSE),"--")&amp;" "," "&amp;$C84&amp;" "))),$A84,0))</f>
      </c>
    </row>
    <row r="85" spans="8:9" x14ac:dyDescent="0.25">
      <c r="H85" s="27">
        <f>IF($A85="",0,IF(OR($C85="alle",ISNUMBER(SEARCH(" "&amp;IFERROR(VLOOKUP(Antrag!$B$8,$E$2:$F$17,2,FALSE),"--")&amp;" "," "&amp;$C85&amp;" "))),$A85,0))</f>
      </c>
      <c r="I85" s="27">
        <f>IF($A85="",0,IF(OR($C85="alle",ISNUMBER(SEARCH(" "&amp;IFERROR(VLOOKUP(Beispiel!$B$8,$E$2:$F$17,2,FALSE),"--")&amp;" "," "&amp;$C85&amp;" "))),$A85,0))</f>
      </c>
    </row>
    <row r="86" spans="8:9" x14ac:dyDescent="0.25">
      <c r="H86" s="27">
        <f>IF($A86="",0,IF(OR($C86="alle",ISNUMBER(SEARCH(" "&amp;IFERROR(VLOOKUP(Antrag!$B$8,$E$2:$F$17,2,FALSE),"--")&amp;" "," "&amp;$C86&amp;" "))),$A86,0))</f>
      </c>
      <c r="I86" s="27">
        <f>IF($A86="",0,IF(OR($C86="alle",ISNUMBER(SEARCH(" "&amp;IFERROR(VLOOKUP(Beispiel!$B$8,$E$2:$F$17,2,FALSE),"--")&amp;" "," "&amp;$C86&amp;" "))),$A86,0))</f>
      </c>
    </row>
    <row r="87" spans="8:9" x14ac:dyDescent="0.25">
      <c r="H87" s="27">
        <f>IF($A87="",0,IF(OR($C87="alle",ISNUMBER(SEARCH(" "&amp;IFERROR(VLOOKUP(Antrag!$B$8,$E$2:$F$17,2,FALSE),"--")&amp;" "," "&amp;$C87&amp;" "))),$A87,0))</f>
      </c>
      <c r="I87" s="27">
        <f>IF($A87="",0,IF(OR($C87="alle",ISNUMBER(SEARCH(" "&amp;IFERROR(VLOOKUP(Beispiel!$B$8,$E$2:$F$17,2,FALSE),"--")&amp;" "," "&amp;$C87&amp;" "))),$A87,0))</f>
      </c>
    </row>
    <row r="88" spans="8:9" x14ac:dyDescent="0.25">
      <c r="H88" s="27">
        <f>IF($A88="",0,IF(OR($C88="alle",ISNUMBER(SEARCH(" "&amp;IFERROR(VLOOKUP(Antrag!$B$8,$E$2:$F$17,2,FALSE),"--")&amp;" "," "&amp;$C88&amp;" "))),$A88,0))</f>
      </c>
      <c r="I88" s="27">
        <f>IF($A88="",0,IF(OR($C88="alle",ISNUMBER(SEARCH(" "&amp;IFERROR(VLOOKUP(Beispiel!$B$8,$E$2:$F$17,2,FALSE),"--")&amp;" "," "&amp;$C88&amp;" "))),$A88,0))</f>
      </c>
    </row>
    <row r="89" spans="8:9" x14ac:dyDescent="0.25">
      <c r="H89" s="27">
        <f>IF($A89="",0,IF(OR($C89="alle",ISNUMBER(SEARCH(" "&amp;IFERROR(VLOOKUP(Antrag!$B$8,$E$2:$F$17,2,FALSE),"--")&amp;" "," "&amp;$C89&amp;" "))),$A89,0))</f>
      </c>
      <c r="I89" s="27">
        <f>IF($A89="",0,IF(OR($C89="alle",ISNUMBER(SEARCH(" "&amp;IFERROR(VLOOKUP(Beispiel!$B$8,$E$2:$F$17,2,FALSE),"--")&amp;" "," "&amp;$C89&amp;" "))),$A89,0))</f>
      </c>
    </row>
    <row r="90" spans="8:9" x14ac:dyDescent="0.25">
      <c r="H90" s="27">
        <f>IF($A90="",0,IF(OR($C90="alle",ISNUMBER(SEARCH(" "&amp;IFERROR(VLOOKUP(Antrag!$B$8,$E$2:$F$17,2,FALSE),"--")&amp;" "," "&amp;$C90&amp;" "))),$A90,0))</f>
      </c>
      <c r="I90" s="27">
        <f>IF($A90="",0,IF(OR($C90="alle",ISNUMBER(SEARCH(" "&amp;IFERROR(VLOOKUP(Beispiel!$B$8,$E$2:$F$17,2,FALSE),"--")&amp;" "," "&amp;$C90&amp;" "))),$A90,0))</f>
      </c>
    </row>
    <row r="91" spans="8:9" x14ac:dyDescent="0.25">
      <c r="H91" s="27">
        <f>IF($A91="",0,IF(OR($C91="alle",ISNUMBER(SEARCH(" "&amp;IFERROR(VLOOKUP(Antrag!$B$8,$E$2:$F$17,2,FALSE),"--")&amp;" "," "&amp;$C91&amp;" "))),$A91,0))</f>
      </c>
      <c r="I91" s="27">
        <f>IF($A91="",0,IF(OR($C91="alle",ISNUMBER(SEARCH(" "&amp;IFERROR(VLOOKUP(Beispiel!$B$8,$E$2:$F$17,2,FALSE),"--")&amp;" "," "&amp;$C91&amp;" "))),$A91,0))</f>
      </c>
    </row>
    <row r="92" spans="8:9" x14ac:dyDescent="0.25">
      <c r="H92" s="27">
        <f>IF($A92="",0,IF(OR($C92="alle",ISNUMBER(SEARCH(" "&amp;IFERROR(VLOOKUP(Antrag!$B$8,$E$2:$F$17,2,FALSE),"--")&amp;" "," "&amp;$C92&amp;" "))),$A92,0))</f>
      </c>
      <c r="I92" s="27">
        <f>IF($A92="",0,IF(OR($C92="alle",ISNUMBER(SEARCH(" "&amp;IFERROR(VLOOKUP(Beispiel!$B$8,$E$2:$F$17,2,FALSE),"--")&amp;" "," "&amp;$C92&amp;" "))),$A92,0))</f>
      </c>
    </row>
    <row r="93" spans="8:9" x14ac:dyDescent="0.25">
      <c r="H93" s="27">
        <f>IF($A93="",0,IF(OR($C93="alle",ISNUMBER(SEARCH(" "&amp;IFERROR(VLOOKUP(Antrag!$B$8,$E$2:$F$17,2,FALSE),"--")&amp;" "," "&amp;$C93&amp;" "))),$A93,0))</f>
      </c>
      <c r="I93" s="27">
        <f>IF($A93="",0,IF(OR($C93="alle",ISNUMBER(SEARCH(" "&amp;IFERROR(VLOOKUP(Beispiel!$B$8,$E$2:$F$17,2,FALSE),"--")&amp;" "," "&amp;$C93&amp;" "))),$A93,0))</f>
      </c>
    </row>
    <row r="94" spans="8:9" x14ac:dyDescent="0.25">
      <c r="H94" s="27">
        <f>IF($A94="",0,IF(OR($C94="alle",ISNUMBER(SEARCH(" "&amp;IFERROR(VLOOKUP(Antrag!$B$8,$E$2:$F$17,2,FALSE),"--")&amp;" "," "&amp;$C94&amp;" "))),$A94,0))</f>
      </c>
      <c r="I94" s="27">
        <f>IF($A94="",0,IF(OR($C94="alle",ISNUMBER(SEARCH(" "&amp;IFERROR(VLOOKUP(Beispiel!$B$8,$E$2:$F$17,2,FALSE),"--")&amp;" "," "&amp;$C94&amp;" "))),$A94,0))</f>
      </c>
    </row>
    <row r="95" spans="8:9" x14ac:dyDescent="0.25">
      <c r="H95" s="27">
        <f>IF($A95="",0,IF(OR($C95="alle",ISNUMBER(SEARCH(" "&amp;IFERROR(VLOOKUP(Antrag!$B$8,$E$2:$F$17,2,FALSE),"--")&amp;" "," "&amp;$C95&amp;" "))),$A95,0))</f>
      </c>
      <c r="I95" s="27">
        <f>IF($A95="",0,IF(OR($C95="alle",ISNUMBER(SEARCH(" "&amp;IFERROR(VLOOKUP(Beispiel!$B$8,$E$2:$F$17,2,FALSE),"--")&amp;" "," "&amp;$C95&amp;" "))),$A95,0))</f>
      </c>
    </row>
    <row r="96" spans="8:9" x14ac:dyDescent="0.25">
      <c r="H96" s="27">
        <f>IF($A96="",0,IF(OR($C96="alle",ISNUMBER(SEARCH(" "&amp;IFERROR(VLOOKUP(Antrag!$B$8,$E$2:$F$17,2,FALSE),"--")&amp;" "," "&amp;$C96&amp;" "))),$A96,0))</f>
      </c>
      <c r="I96" s="27">
        <f>IF($A96="",0,IF(OR($C96="alle",ISNUMBER(SEARCH(" "&amp;IFERROR(VLOOKUP(Beispiel!$B$8,$E$2:$F$17,2,FALSE),"--")&amp;" "," "&amp;$C96&amp;" "))),$A96,0))</f>
      </c>
    </row>
    <row r="97" spans="8:9" x14ac:dyDescent="0.25">
      <c r="H97" s="27">
        <f>IF($A97="",0,IF(OR($C97="alle",ISNUMBER(SEARCH(" "&amp;IFERROR(VLOOKUP(Antrag!$B$8,$E$2:$F$17,2,FALSE),"--")&amp;" "," "&amp;$C97&amp;" "))),$A97,0))</f>
      </c>
      <c r="I97" s="27">
        <f>IF($A97="",0,IF(OR($C97="alle",ISNUMBER(SEARCH(" "&amp;IFERROR(VLOOKUP(Beispiel!$B$8,$E$2:$F$17,2,FALSE),"--")&amp;" "," "&amp;$C97&amp;" "))),$A97,0))</f>
      </c>
    </row>
    <row r="98" spans="8:9" x14ac:dyDescent="0.25">
      <c r="H98" s="27">
        <f>IF($A98="",0,IF(OR($C98="alle",ISNUMBER(SEARCH(" "&amp;IFERROR(VLOOKUP(Antrag!$B$8,$E$2:$F$17,2,FALSE),"--")&amp;" "," "&amp;$C98&amp;" "))),$A98,0))</f>
      </c>
      <c r="I98" s="27">
        <f>IF($A98="",0,IF(OR($C98="alle",ISNUMBER(SEARCH(" "&amp;IFERROR(VLOOKUP(Beispiel!$B$8,$E$2:$F$17,2,FALSE),"--")&amp;" "," "&amp;$C98&amp;" "))),$A98,0))</f>
      </c>
    </row>
    <row r="99" spans="8:9" x14ac:dyDescent="0.25">
      <c r="H99" s="27">
        <f>IF($A99="",0,IF(OR($C99="alle",ISNUMBER(SEARCH(" "&amp;IFERROR(VLOOKUP(Antrag!$B$8,$E$2:$F$17,2,FALSE),"--")&amp;" "," "&amp;$C99&amp;" "))),$A99,0))</f>
      </c>
      <c r="I99" s="27">
        <f>IF($A99="",0,IF(OR($C99="alle",ISNUMBER(SEARCH(" "&amp;IFERROR(VLOOKUP(Beispiel!$B$8,$E$2:$F$17,2,FALSE),"--")&amp;" "," "&amp;$C99&amp;" "))),$A99,0))</f>
      </c>
    </row>
    <row r="100" spans="8:9" x14ac:dyDescent="0.25">
      <c r="H100" s="27">
        <f>IF($A100="",0,IF(OR($C100="alle",ISNUMBER(SEARCH(" "&amp;IFERROR(VLOOKUP(Antrag!$B$8,$E$2:$F$17,2,FALSE),"--")&amp;" "," "&amp;$C100&amp;" "))),$A100,0))</f>
      </c>
      <c r="I100" s="27">
        <f>IF($A100="",0,IF(OR($C100="alle",ISNUMBER(SEARCH(" "&amp;IFERROR(VLOOKUP(Beispiel!$B$8,$E$2:$F$17,2,FALSE),"--")&amp;" "," "&amp;$C100&amp;" "))),$A100,0))</f>
      </c>
    </row>
    <row r="101" spans="8:9" x14ac:dyDescent="0.25">
      <c r="H101" s="27">
        <f>IF($A101="",0,IF(OR($C101="alle",ISNUMBER(SEARCH(" "&amp;IFERROR(VLOOKUP(Antrag!$B$8,$E$2:$F$17,2,FALSE),"--")&amp;" "," "&amp;$C101&amp;" "))),$A101,0))</f>
      </c>
      <c r="I101" s="27">
        <f>IF($A101="",0,IF(OR($C101="alle",ISNUMBER(SEARCH(" "&amp;IFERROR(VLOOKUP(Beispiel!$B$8,$E$2:$F$17,2,FALSE),"--")&amp;" "," "&amp;$C101&amp;" "))),$A101,0))</f>
      </c>
    </row>
    <row r="102" spans="8:9" x14ac:dyDescent="0.25">
      <c r="H102" s="27">
        <f>IF($A102="",0,IF(OR($C102="alle",ISNUMBER(SEARCH(" "&amp;IFERROR(VLOOKUP(Antrag!$B$8,$E$2:$F$17,2,FALSE),"--")&amp;" "," "&amp;$C102&amp;" "))),$A102,0))</f>
      </c>
      <c r="I102" s="27">
        <f>IF($A102="",0,IF(OR($C102="alle",ISNUMBER(SEARCH(" "&amp;IFERROR(VLOOKUP(Beispiel!$B$8,$E$2:$F$17,2,FALSE),"--")&amp;" "," "&amp;$C102&amp;" "))),$A102,0))</f>
      </c>
    </row>
    <row r="103" spans="8:9" x14ac:dyDescent="0.25">
      <c r="H103" s="27">
        <f>IF($A103="",0,IF(OR($C103="alle",ISNUMBER(SEARCH(" "&amp;IFERROR(VLOOKUP(Antrag!$B$8,$E$2:$F$17,2,FALSE),"--")&amp;" "," "&amp;$C103&amp;" "))),$A103,0))</f>
      </c>
      <c r="I103" s="27">
        <f>IF($A103="",0,IF(OR($C103="alle",ISNUMBER(SEARCH(" "&amp;IFERROR(VLOOKUP(Beispiel!$B$8,$E$2:$F$17,2,FALSE),"--")&amp;" "," "&amp;$C103&amp;" "))),$A103,0))</f>
      </c>
    </row>
    <row r="104" spans="8:9" x14ac:dyDescent="0.25">
      <c r="H104" s="27">
        <f>IF($A104="",0,IF(OR($C104="alle",ISNUMBER(SEARCH(" "&amp;IFERROR(VLOOKUP(Antrag!$B$8,$E$2:$F$17,2,FALSE),"--")&amp;" "," "&amp;$C104&amp;" "))),$A104,0))</f>
      </c>
      <c r="I104" s="27">
        <f>IF($A104="",0,IF(OR($C104="alle",ISNUMBER(SEARCH(" "&amp;IFERROR(VLOOKUP(Beispiel!$B$8,$E$2:$F$17,2,FALSE),"--")&amp;" "," "&amp;$C104&amp;" "))),$A104,0))</f>
      </c>
    </row>
    <row r="105" spans="8:9" x14ac:dyDescent="0.25">
      <c r="H105" s="27">
        <f>IF($A105="",0,IF(OR($C105="alle",ISNUMBER(SEARCH(" "&amp;IFERROR(VLOOKUP(Antrag!$B$8,$E$2:$F$17,2,FALSE),"--")&amp;" "," "&amp;$C105&amp;" "))),$A105,0))</f>
      </c>
      <c r="I105" s="27">
        <f>IF($A105="",0,IF(OR($C105="alle",ISNUMBER(SEARCH(" "&amp;IFERROR(VLOOKUP(Beispiel!$B$8,$E$2:$F$17,2,FALSE),"--")&amp;" "," "&amp;$C105&amp;" "))),$A105,0))</f>
      </c>
    </row>
    <row r="106" spans="8:9" x14ac:dyDescent="0.25">
      <c r="H106" s="27">
        <f>IF($A106="",0,IF(OR($C106="alle",ISNUMBER(SEARCH(" "&amp;IFERROR(VLOOKUP(Antrag!$B$8,$E$2:$F$17,2,FALSE),"--")&amp;" "," "&amp;$C106&amp;" "))),$A106,0))</f>
      </c>
      <c r="I106" s="27">
        <f>IF($A106="",0,IF(OR($C106="alle",ISNUMBER(SEARCH(" "&amp;IFERROR(VLOOKUP(Beispiel!$B$8,$E$2:$F$17,2,FALSE),"--")&amp;" "," "&amp;$C106&amp;" "))),$A106,0))</f>
      </c>
    </row>
    <row r="107" spans="8:9" x14ac:dyDescent="0.25">
      <c r="H107" s="27">
        <f>IF($A107="",0,IF(OR($C107="alle",ISNUMBER(SEARCH(" "&amp;IFERROR(VLOOKUP(Antrag!$B$8,$E$2:$F$17,2,FALSE),"--")&amp;" "," "&amp;$C107&amp;" "))),$A107,0))</f>
      </c>
      <c r="I107" s="27">
        <f>IF($A107="",0,IF(OR($C107="alle",ISNUMBER(SEARCH(" "&amp;IFERROR(VLOOKUP(Beispiel!$B$8,$E$2:$F$17,2,FALSE),"--")&amp;" "," "&amp;$C107&amp;" "))),$A107,0))</f>
      </c>
    </row>
    <row r="108" spans="8:9" x14ac:dyDescent="0.25">
      <c r="H108" s="27">
        <f>IF($A108="",0,IF(OR($C108="alle",ISNUMBER(SEARCH(" "&amp;IFERROR(VLOOKUP(Antrag!$B$8,$E$2:$F$17,2,FALSE),"--")&amp;" "," "&amp;$C108&amp;" "))),$A108,0))</f>
      </c>
      <c r="I108" s="27">
        <f>IF($A108="",0,IF(OR($C108="alle",ISNUMBER(SEARCH(" "&amp;IFERROR(VLOOKUP(Beispiel!$B$8,$E$2:$F$17,2,FALSE),"--")&amp;" "," "&amp;$C108&amp;" "))),$A108,0))</f>
      </c>
    </row>
    <row r="109" spans="8:9" x14ac:dyDescent="0.25">
      <c r="H109" s="27">
        <f>IF($A109="",0,IF(OR($C109="alle",ISNUMBER(SEARCH(" "&amp;IFERROR(VLOOKUP(Antrag!$B$8,$E$2:$F$17,2,FALSE),"--")&amp;" "," "&amp;$C109&amp;" "))),$A109,0))</f>
      </c>
      <c r="I109" s="27">
        <f>IF($A109="",0,IF(OR($C109="alle",ISNUMBER(SEARCH(" "&amp;IFERROR(VLOOKUP(Beispiel!$B$8,$E$2:$F$17,2,FALSE),"--")&amp;" "," "&amp;$C109&amp;" "))),$A109,0))</f>
      </c>
    </row>
    <row r="110" spans="8:9" x14ac:dyDescent="0.25">
      <c r="H110" s="27">
        <f>IF($A110="",0,IF(OR($C110="alle",ISNUMBER(SEARCH(" "&amp;IFERROR(VLOOKUP(Antrag!$B$8,$E$2:$F$17,2,FALSE),"--")&amp;" "," "&amp;$C110&amp;" "))),$A110,0))</f>
      </c>
      <c r="I110" s="27">
        <f>IF($A110="",0,IF(OR($C110="alle",ISNUMBER(SEARCH(" "&amp;IFERROR(VLOOKUP(Beispiel!$B$8,$E$2:$F$17,2,FALSE),"--")&amp;" "," "&amp;$C110&amp;" "))),$A110,0))</f>
      </c>
    </row>
    <row r="111" spans="8:9" x14ac:dyDescent="0.25">
      <c r="H111" s="27">
        <f>IF($A111="",0,IF(OR($C111="alle",ISNUMBER(SEARCH(" "&amp;IFERROR(VLOOKUP(Antrag!$B$8,$E$2:$F$17,2,FALSE),"--")&amp;" "," "&amp;$C111&amp;" "))),$A111,0))</f>
      </c>
      <c r="I111" s="27">
        <f>IF($A111="",0,IF(OR($C111="alle",ISNUMBER(SEARCH(" "&amp;IFERROR(VLOOKUP(Beispiel!$B$8,$E$2:$F$17,2,FALSE),"--")&amp;" "," "&amp;$C111&amp;" "))),$A111,0))</f>
      </c>
    </row>
    <row r="112" spans="8:9" x14ac:dyDescent="0.25">
      <c r="H112" s="27">
        <f>IF($A112="",0,IF(OR($C112="alle",ISNUMBER(SEARCH(" "&amp;IFERROR(VLOOKUP(Antrag!$B$8,$E$2:$F$17,2,FALSE),"--")&amp;" "," "&amp;$C112&amp;" "))),$A112,0))</f>
      </c>
      <c r="I112" s="27">
        <f>IF($A112="",0,IF(OR($C112="alle",ISNUMBER(SEARCH(" "&amp;IFERROR(VLOOKUP(Beispiel!$B$8,$E$2:$F$17,2,FALSE),"--")&amp;" "," "&amp;$C112&amp;" "))),$A112,0))</f>
      </c>
    </row>
    <row r="113" spans="8:9" x14ac:dyDescent="0.25">
      <c r="H113" s="27">
        <f>IF($A113="",0,IF(OR($C113="alle",ISNUMBER(SEARCH(" "&amp;IFERROR(VLOOKUP(Antrag!$B$8,$E$2:$F$17,2,FALSE),"--")&amp;" "," "&amp;$C113&amp;" "))),$A113,0))</f>
      </c>
      <c r="I113" s="27">
        <f>IF($A113="",0,IF(OR($C113="alle",ISNUMBER(SEARCH(" "&amp;IFERROR(VLOOKUP(Beispiel!$B$8,$E$2:$F$17,2,FALSE),"--")&amp;" "," "&amp;$C113&amp;" "))),$A113,0))</f>
      </c>
    </row>
    <row r="114" spans="8:9" x14ac:dyDescent="0.25">
      <c r="H114" s="27">
        <f>IF($A114="",0,IF(OR($C114="alle",ISNUMBER(SEARCH(" "&amp;IFERROR(VLOOKUP(Antrag!$B$8,$E$2:$F$17,2,FALSE),"--")&amp;" "," "&amp;$C114&amp;" "))),$A114,0))</f>
      </c>
      <c r="I114" s="27">
        <f>IF($A114="",0,IF(OR($C114="alle",ISNUMBER(SEARCH(" "&amp;IFERROR(VLOOKUP(Beispiel!$B$8,$E$2:$F$17,2,FALSE),"--")&amp;" "," "&amp;$C114&amp;" "))),$A114,0))</f>
      </c>
    </row>
    <row r="115" spans="8:9" x14ac:dyDescent="0.25">
      <c r="H115" s="27">
        <f>IF($A115="",0,IF(OR($C115="alle",ISNUMBER(SEARCH(" "&amp;IFERROR(VLOOKUP(Antrag!$B$8,$E$2:$F$17,2,FALSE),"--")&amp;" "," "&amp;$C115&amp;" "))),$A115,0))</f>
      </c>
      <c r="I115" s="27">
        <f>IF($A115="",0,IF(OR($C115="alle",ISNUMBER(SEARCH(" "&amp;IFERROR(VLOOKUP(Beispiel!$B$8,$E$2:$F$17,2,FALSE),"--")&amp;" "," "&amp;$C115&amp;" "))),$A115,0))</f>
      </c>
    </row>
    <row r="116" spans="8:9" x14ac:dyDescent="0.25">
      <c r="H116" s="27">
        <f>IF($A116="",0,IF(OR($C116="alle",ISNUMBER(SEARCH(" "&amp;IFERROR(VLOOKUP(Antrag!$B$8,$E$2:$F$17,2,FALSE),"--")&amp;" "," "&amp;$C116&amp;" "))),$A116,0))</f>
      </c>
      <c r="I116" s="27">
        <f>IF($A116="",0,IF(OR($C116="alle",ISNUMBER(SEARCH(" "&amp;IFERROR(VLOOKUP(Beispiel!$B$8,$E$2:$F$17,2,FALSE),"--")&amp;" "," "&amp;$C116&amp;" "))),$A116,0))</f>
      </c>
    </row>
    <row r="117" spans="8:9" x14ac:dyDescent="0.25">
      <c r="H117" s="27">
        <f>IF($A117="",0,IF(OR($C117="alle",ISNUMBER(SEARCH(" "&amp;IFERROR(VLOOKUP(Antrag!$B$8,$E$2:$F$17,2,FALSE),"--")&amp;" "," "&amp;$C117&amp;" "))),$A117,0))</f>
      </c>
      <c r="I117" s="27">
        <f>IF($A117="",0,IF(OR($C117="alle",ISNUMBER(SEARCH(" "&amp;IFERROR(VLOOKUP(Beispiel!$B$8,$E$2:$F$17,2,FALSE),"--")&amp;" "," "&amp;$C117&amp;" "))),$A117,0))</f>
      </c>
    </row>
    <row r="118" spans="8:9" x14ac:dyDescent="0.25">
      <c r="H118" s="27">
        <f>IF($A118="",0,IF(OR($C118="alle",ISNUMBER(SEARCH(" "&amp;IFERROR(VLOOKUP(Antrag!$B$8,$E$2:$F$17,2,FALSE),"--")&amp;" "," "&amp;$C118&amp;" "))),$A118,0))</f>
      </c>
      <c r="I118" s="27">
        <f>IF($A118="",0,IF(OR($C118="alle",ISNUMBER(SEARCH(" "&amp;IFERROR(VLOOKUP(Beispiel!$B$8,$E$2:$F$17,2,FALSE),"--")&amp;" "," "&amp;$C118&amp;" "))),$A118,0))</f>
      </c>
    </row>
    <row r="119" spans="8:9" x14ac:dyDescent="0.25">
      <c r="H119" s="27">
        <f>IF($A119="",0,IF(OR($C119="alle",ISNUMBER(SEARCH(" "&amp;IFERROR(VLOOKUP(Antrag!$B$8,$E$2:$F$17,2,FALSE),"--")&amp;" "," "&amp;$C119&amp;" "))),$A119,0))</f>
      </c>
      <c r="I119" s="27">
        <f>IF($A119="",0,IF(OR($C119="alle",ISNUMBER(SEARCH(" "&amp;IFERROR(VLOOKUP(Beispiel!$B$8,$E$2:$F$17,2,FALSE),"--")&amp;" "," "&amp;$C119&amp;" "))),$A119,0))</f>
      </c>
    </row>
    <row r="120" spans="8:9" x14ac:dyDescent="0.25">
      <c r="H120" s="27">
        <f>IF($A120="",0,IF(OR($C120="alle",ISNUMBER(SEARCH(" "&amp;IFERROR(VLOOKUP(Antrag!$B$8,$E$2:$F$17,2,FALSE),"--")&amp;" "," "&amp;$C120&amp;" "))),$A120,0))</f>
      </c>
      <c r="I120" s="27">
        <f>IF($A120="",0,IF(OR($C120="alle",ISNUMBER(SEARCH(" "&amp;IFERROR(VLOOKUP(Beispiel!$B$8,$E$2:$F$17,2,FALSE),"--")&amp;" "," "&amp;$C120&amp;" "))),$A120,0))</f>
      </c>
    </row>
  </sheetData>
  <mergeCells count="1">
    <mergeCell ref="A54:C56"/>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31"/>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8" t="s">
        <v>131</v>
      </c>
    </row>
    <row r="2" ht="45" customHeight="1" spans="2:2" x14ac:dyDescent="0.25">
      <c r="B2" s="29" t="s">
        <v>132</v>
      </c>
    </row>
    <row r="4" ht="20" customHeight="1" spans="2:2" x14ac:dyDescent="0.25">
      <c r="B4" s="30" t="s">
        <v>133</v>
      </c>
    </row>
    <row r="5" ht="16" customHeight="1" spans="2:2" x14ac:dyDescent="0.25">
      <c r="B5" s="29" t="s">
        <v>134</v>
      </c>
    </row>
    <row r="6" ht="29" customHeight="1" spans="2:2" x14ac:dyDescent="0.25">
      <c r="B6" s="29" t="s">
        <v>135</v>
      </c>
    </row>
    <row r="7" ht="29" customHeight="1" spans="2:2" x14ac:dyDescent="0.25">
      <c r="B7" s="29" t="s">
        <v>136</v>
      </c>
    </row>
    <row r="8" ht="29" customHeight="1" spans="2:2" x14ac:dyDescent="0.25">
      <c r="B8" s="29" t="s">
        <v>137</v>
      </c>
    </row>
    <row r="9" ht="29" customHeight="1" spans="2:2" x14ac:dyDescent="0.25">
      <c r="B9" s="29" t="s">
        <v>138</v>
      </c>
    </row>
    <row r="11" ht="20" customHeight="1" spans="2:2" x14ac:dyDescent="0.25">
      <c r="B11" s="30" t="s">
        <v>139</v>
      </c>
    </row>
    <row r="12" ht="43.5" customHeight="1" spans="2:2" x14ac:dyDescent="0.25">
      <c r="B12" s="29" t="s">
        <v>140</v>
      </c>
    </row>
    <row r="13" ht="29" customHeight="1" spans="2:2" x14ac:dyDescent="0.25">
      <c r="B13" s="29" t="s">
        <v>141</v>
      </c>
    </row>
    <row r="14" ht="29" customHeight="1" spans="2:2" x14ac:dyDescent="0.25">
      <c r="B14" s="29" t="s">
        <v>142</v>
      </c>
    </row>
    <row r="15" ht="29" customHeight="1" spans="2:2" x14ac:dyDescent="0.25">
      <c r="B15" s="29" t="s">
        <v>143</v>
      </c>
    </row>
    <row r="16" ht="43.5" customHeight="1" spans="2:2" x14ac:dyDescent="0.25">
      <c r="B16" s="29" t="s">
        <v>144</v>
      </c>
    </row>
    <row r="17" ht="29" customHeight="1" spans="2:2" x14ac:dyDescent="0.25">
      <c r="B17" s="29" t="s">
        <v>145</v>
      </c>
    </row>
    <row r="19" ht="20" customHeight="1" spans="2:2" x14ac:dyDescent="0.25">
      <c r="B19" s="30" t="s">
        <v>146</v>
      </c>
    </row>
    <row r="20" ht="29" customHeight="1" spans="2:2" x14ac:dyDescent="0.25">
      <c r="B20" s="29" t="s">
        <v>147</v>
      </c>
    </row>
    <row r="21" ht="29" customHeight="1" spans="2:2" x14ac:dyDescent="0.25">
      <c r="B21" s="29" t="s">
        <v>148</v>
      </c>
    </row>
    <row r="22" ht="58" customHeight="1" spans="2:2" x14ac:dyDescent="0.25">
      <c r="B22" s="29" t="s">
        <v>149</v>
      </c>
    </row>
    <row r="23" ht="29" customHeight="1" spans="2:2" x14ac:dyDescent="0.25">
      <c r="B23" s="29" t="s">
        <v>150</v>
      </c>
    </row>
    <row r="24" spans="2:2" x14ac:dyDescent="0.25">
      <c r="B24" s="31" t="s">
        <v>151</v>
      </c>
    </row>
    <row r="26" spans="2:2" x14ac:dyDescent="0.25">
      <c r="B26" s="30" t="s">
        <v>152</v>
      </c>
    </row>
    <row r="27" spans="2:2" x14ac:dyDescent="0.25">
      <c r="B27" s="31" t="s">
        <v>153</v>
      </c>
    </row>
    <row r="28" spans="2:2" x14ac:dyDescent="0.25">
      <c r="B28" s="31" t="s">
        <v>154</v>
      </c>
    </row>
    <row r="29" spans="2:2" x14ac:dyDescent="0.25">
      <c r="B29" s="31" t="s">
        <v>155</v>
      </c>
    </row>
    <row r="31" ht="30" customHeight="1" spans="2:2" x14ac:dyDescent="0.25">
      <c r="B31" s="25" t="s">
        <v>156</v>
      </c>
    </row>
  </sheetData>
  <hyperlinks>
    <hyperlink ref="B24" r:id="rId1"/>
    <hyperlink ref="B27" r:id="rId2"/>
    <hyperlink ref="B28" r:id="rId3"/>
    <hyperlink ref="B29" r:id="rId4"/>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Antrag</vt:lpstr>
      <vt:lpstr>Beispiel</vt:lpstr>
      <vt:lpstr>Feiertage</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Urlaubsantrag Vorlage</dc:title>
  <dc:subject>Antrag mit Vertretung, Resturlaub und Genehmigung. Die Excel-Fassung zählt die Arbeitstage ohne Wochenenden und Feiertage Ihres Bundeslands.</dc:subject>
  <dc:description>Kostenlose Vorlage von www.teamspace.de, Stand Oktober 2026.</dc:description>
  <cp:keywords>Urlaubsantrag Vorlage, Vorlage, Excel</cp:keywords>
  <cp:category/>
  <cp:lastModifiedBy>teamspace</cp:lastModifiedBy>
  <dcterms:created xsi:type="dcterms:W3CDTF">2026-10-01T00:00:00Z</dcterms:created>
  <dcterms:modified xsi:type="dcterms:W3CDTF">2026-10-01T00:00:00Z</dcterms:modified>
</cp:coreProperties>
</file>