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undenzettel" state="visible" r:id="rId4"/>
    <sheet sheetId="2" name="Beispiel" state="visible" r:id="rId5"/>
    <sheet sheetId="3" name="Feiertage" state="visible" r:id="rId6"/>
    <sheet sheetId="4" name="Anleitung" state="visible" r:id="rId7"/>
  </sheets>
  <definedNames>
    <definedName name="_xlnm.Print_Area" localSheetId="0">'Stundenzettel'!$A1:$J51</definedName>
    <definedName name="_xlnm.Print_Titles" localSheetId="0">'Stundenzettel'!$11:$11</definedName>
    <definedName name="_xlnm.Print_Area" localSheetId="1">'Beispiel'!$A1:$J51</definedName>
    <definedName name="_xlnm.Print_Titles" localSheetId="1">'Beispiel'!$11:$11</definedName>
    <definedName name="_xlnm.Print_Area" localSheetId="2">'Feiertage'!$A1:$F56</definedName>
  </definedNames>
  <calcPr calcId="171027" fullCalcOnLoad="1"/>
</workbook>
</file>

<file path=xl/comments1.xml><?xml version="1.0" encoding="utf-8"?>
<comments xmlns="http://schemas.openxmlformats.org/spreadsheetml/2006/main">
  <authors>
    <author>Author</author>
  </authors>
  <commentList>
    <comment ref="B7" authorId="0">
      <text>
        <r>
          <t>Den ersten Tag des Monats eintragen, z. B. 01.11.2026. Das Blatt füllt die Tage selbst.</t>
        </r>
      </text>
    </comment>
    <comment ref="I7" authorId="0">
      <text>
        <r>
          <t>Bestimmt, welche Feiertage als arbeitsfrei zählen.</t>
        </r>
      </text>
    </comment>
    <comment ref="E8" authorId="0">
      <text>
        <r>
          <t>An wie vielen Tagen pro Woche Sie arbeiten. Bei 4 zählen Montag bis Donnerstag.</t>
        </r>
      </text>
    </comment>
  </commentList>
</comments>
</file>

<file path=xl/comments2.xml><?xml version="1.0" encoding="utf-8"?>
<comments xmlns="http://schemas.openxmlformats.org/spreadsheetml/2006/main">
  <authors>
    <author>Author</author>
  </authors>
  <commentList>
    <comment ref="B7" authorId="0">
      <text>
        <r>
          <t>Den ersten Tag des Monats eintragen, z. B. 01.11.2026. Das Blatt füllt die Tage selbst.</t>
        </r>
      </text>
    </comment>
    <comment ref="I7" authorId="0">
      <text>
        <r>
          <t>Bestimmt, welche Feiertage als arbeitsfrei zählen.</t>
        </r>
      </text>
    </comment>
    <comment ref="E8" authorId="0">
      <text>
        <r>
          <t>An wie vielen Tagen pro Woche Sie arbeiten. Bei 4 zählen Montag bis Donnerstag.</t>
        </r>
      </text>
    </comment>
  </commentList>
</comments>
</file>

<file path=xl/sharedStrings.xml><?xml version="1.0" encoding="utf-8"?>
<sst xmlns="http://schemas.openxmlformats.org/spreadsheetml/2006/main" count="250" uniqueCount="135">
  <si>
    <t>Stundenzettel</t>
  </si>
  <si>
    <t>Monat oben eintragen, Datum und Wochentag erscheinen von selbst. Beginn, Ende und Pause je Tag eingeben, Stunden, Soll und Saldo rechnet das Blatt.</t>
  </si>
  <si>
    <t>Weiß: hier eintragen</t>
  </si>
  <si>
    <t>Grau: wird berechnet</t>
  </si>
  <si>
    <t>Name</t>
  </si>
  <si>
    <t>Personal-Nr.</t>
  </si>
  <si>
    <t>Firma</t>
  </si>
  <si>
    <t>Abteilung</t>
  </si>
  <si>
    <t>Monat</t>
  </si>
  <si>
    <t>Bundesland</t>
  </si>
  <si>
    <t>Hessen</t>
  </si>
  <si>
    <t>Wochenstd.</t>
  </si>
  <si>
    <t>Tage/Woche</t>
  </si>
  <si>
    <t>Soll pro Tag</t>
  </si>
  <si>
    <t>Datum</t>
  </si>
  <si>
    <t>Tag</t>
  </si>
  <si>
    <t>Beginn</t>
  </si>
  <si>
    <t>Ende</t>
  </si>
  <si>
    <t>Pause (Min.)</t>
  </si>
  <si>
    <t>Stunden</t>
  </si>
  <si>
    <t>Soll</t>
  </si>
  <si>
    <t>Saldo</t>
  </si>
  <si>
    <t>Projekt / Tätigkeit</t>
  </si>
  <si>
    <t>Vermerk</t>
  </si>
  <si>
    <t>Gearbeitete Stunden im Monat</t>
  </si>
  <si>
    <t>Sollstunden im Monat</t>
  </si>
  <si>
    <t>Saldo (+ Überstunden / − Fehlstunden)</t>
  </si>
  <si>
    <t>Urlaubstage</t>
  </si>
  <si>
    <t>Krankheitstage</t>
  </si>
  <si>
    <t>Datum, Unterschrift Mitarbeiter/in</t>
  </si>
  <si>
    <t>Datum, Unterschrift Vorgesetzte/r</t>
  </si>
  <si>
    <t>Stundenzettel (ausgefülltes Beispiel)</t>
  </si>
  <si>
    <t>Lena Bauer</t>
  </si>
  <si>
    <t>1042</t>
  </si>
  <si>
    <t>Müller Consulting GmbH</t>
  </si>
  <si>
    <t>Beratung</t>
  </si>
  <si>
    <t>Müller AG: Workshop Prozessanalyse</t>
  </si>
  <si>
    <t>Müller AG: Protokoll, Nachbereitung</t>
  </si>
  <si>
    <t>F</t>
  </si>
  <si>
    <t>Bauer KG: Konzept Controlling</t>
  </si>
  <si>
    <t>Bauer KG: Abstimmung Geschäftsführung</t>
  </si>
  <si>
    <t>Intern: Teammeeting, Akquise</t>
  </si>
  <si>
    <t>U</t>
  </si>
  <si>
    <t>Müller AG: Workshop Sollprozess</t>
  </si>
  <si>
    <t>Schulung Datenschutz</t>
  </si>
  <si>
    <t>S</t>
  </si>
  <si>
    <t>Bauer KG: Kennzahlen-Entwurf</t>
  </si>
  <si>
    <t>Intern: Angebot Weber GmbH</t>
  </si>
  <si>
    <t>Weber GmbH: Kick-off Strategieprojekt</t>
  </si>
  <si>
    <t>Weber GmbH: Interviews Vertrieb</t>
  </si>
  <si>
    <t>Bauer KG: Präsentation Kennzahlen</t>
  </si>
  <si>
    <t>Intern: Wissensaustausch, Ablage</t>
  </si>
  <si>
    <t>Weber GmbH: Auswertung Interviews</t>
  </si>
  <si>
    <t>K</t>
  </si>
  <si>
    <t>Müller AG: Abschlussbericht</t>
  </si>
  <si>
    <t>Weber GmbH: Workshop Zielbild</t>
  </si>
  <si>
    <t>Müller AG: Abschlusspräsentation</t>
  </si>
  <si>
    <t>Feiertag</t>
  </si>
  <si>
    <t>Gilt in (Kürzel oder „alle“)</t>
  </si>
  <si>
    <t>Kürzel</t>
  </si>
  <si>
    <t>Neujahr</t>
  </si>
  <si>
    <t>alle</t>
  </si>
  <si>
    <t>Baden-Württemberg</t>
  </si>
  <si>
    <t>BW</t>
  </si>
  <si>
    <t>Heilige Drei Könige</t>
  </si>
  <si>
    <t>BW BY ST</t>
  </si>
  <si>
    <t>Bayern</t>
  </si>
  <si>
    <t>BY</t>
  </si>
  <si>
    <t>Internationaler Frauentag</t>
  </si>
  <si>
    <t>BE MV</t>
  </si>
  <si>
    <t>Berlin</t>
  </si>
  <si>
    <t>BE</t>
  </si>
  <si>
    <t>Karfreitag</t>
  </si>
  <si>
    <t>Brandenburg</t>
  </si>
  <si>
    <t>BB</t>
  </si>
  <si>
    <t>Ostermontag</t>
  </si>
  <si>
    <t>Bremen</t>
  </si>
  <si>
    <t>HB</t>
  </si>
  <si>
    <t>Tag der Arbeit</t>
  </si>
  <si>
    <t>Hamburg</t>
  </si>
  <si>
    <t>HH</t>
  </si>
  <si>
    <t>Christi Himmelfahrt</t>
  </si>
  <si>
    <t>HE</t>
  </si>
  <si>
    <t>Pfingstmontag</t>
  </si>
  <si>
    <t>Mecklenburg-Vorpommern</t>
  </si>
  <si>
    <t>MV</t>
  </si>
  <si>
    <t>Fronleichnam</t>
  </si>
  <si>
    <t>BW BY HE NW RP SL</t>
  </si>
  <si>
    <t>Niedersachsen</t>
  </si>
  <si>
    <t>NI</t>
  </si>
  <si>
    <t>Mariä Himmelfahrt</t>
  </si>
  <si>
    <t>SL</t>
  </si>
  <si>
    <t>Nordrhein-Westfalen</t>
  </si>
  <si>
    <t>NW</t>
  </si>
  <si>
    <t>Weltkindertag</t>
  </si>
  <si>
    <t>TH</t>
  </si>
  <si>
    <t>Rheinland-Pfalz</t>
  </si>
  <si>
    <t>RP</t>
  </si>
  <si>
    <t>Tag der Deutschen Einheit</t>
  </si>
  <si>
    <t>Saarland</t>
  </si>
  <si>
    <t>Reformationstag</t>
  </si>
  <si>
    <t>BB HB HH MV NI SN ST SH TH</t>
  </si>
  <si>
    <t>Sachsen</t>
  </si>
  <si>
    <t>SN</t>
  </si>
  <si>
    <t>Allerheiligen</t>
  </si>
  <si>
    <t>BW BY NW RP SL</t>
  </si>
  <si>
    <t>Sachsen-Anhalt</t>
  </si>
  <si>
    <t>ST</t>
  </si>
  <si>
    <t>Buß- und Bettag</t>
  </si>
  <si>
    <t>Schleswig-Holstein</t>
  </si>
  <si>
    <t>SH</t>
  </si>
  <si>
    <t>1. Weihnachtstag</t>
  </si>
  <si>
    <t>Thüringen</t>
  </si>
  <si>
    <t>2. Weihnachtstag</t>
  </si>
  <si>
    <t>Gesetzliche Feiertage, berechnet für 2026 bis 2028. Nicht enthalten sind Feiertage, die nur in einzelnen Gemeinden gelten (z. B. Fronleichnam in Teilen von Sachsen und Thüringen, Mariä Himmelfahrt in Teilen Bayerns, Augsburger Friedensfest). Weitere Jahre oder Betriebsferien unten anfügen, sie werden mitgezählt. Angaben ohne Gewähr.</t>
  </si>
  <si>
    <t>So nutzen Sie den Stundenzettel</t>
  </si>
  <si>
    <t>Ein Blatt pro Monat. Für den nächsten Monat das Blatt kopieren (Rechtsklick auf den Reiter, „Verschieben/Kopieren“, Haken bei „Kopie erstellen“) und oben den neuen Monat eintragen.</t>
  </si>
  <si>
    <t>Ausfüllen</t>
  </si>
  <si>
    <t>1. Oben Name, Firma, den ersten Tag des Monats (z. B. 01.11.2026), Ihr Bundesland, die Wochenstunden laut Vertrag und die Arbeitstage pro Woche eintragen.</t>
  </si>
  <si>
    <t>2. Je Arbeitstag Beginn und Ende als Uhrzeit (z. B. 08:30) und die Pause in Minuten eingeben. Die Stunden rechnet das Blatt.</t>
  </si>
  <si>
    <t>3. Urlaub, Krankheit und andere Abwesenheiten in der Spalte „Vermerk“ auswählen: U, K, F, ZA oder S.</t>
  </si>
  <si>
    <t>4. Am Monatsende ausdrucken oder als PDF speichern, unterschreiben und abgeben.</t>
  </si>
  <si>
    <t>So rechnet das Blatt</t>
  </si>
  <si>
    <t>Stunden = Ende minus Beginn minus Pause. Arbeit über Mitternacht wird richtig gerechnet.</t>
  </si>
  <si>
    <t>Soll pro Tag = Wochenstunden geteilt durch Arbeitstage pro Woche. An Wochenenden, gesetzlichen Feiertagen des gewählten Bundeslands und Tagen mit Vermerk F ist das Soll 0.</t>
  </si>
  <si>
    <t>Saldo: Für Tage mit U (Urlaub) oder K (krank) zählt das Soll als erfüllt. ZA (Zeitausgleich) baut Überstunden ab. Tage ohne Eintrag zählen noch nicht mit, damit der Saldo auch mitten im Monat stimmt.</t>
  </si>
  <si>
    <t>Gesetzliche Feiertage für 2026 bis 2028 stehen im Blatt „Feiertage“. Feiertage, die nur in einzelnen Gemeinden gelten (etwa Mariä Himmelfahrt in Teilen Bayerns), sind nicht enthalten. Tragen Sie dort F ein.</t>
  </si>
  <si>
    <t>Gut zu wissen</t>
  </si>
  <si>
    <t>Für Minijobs und die Branchen aus § 2a Schwarzarbeitsbekämpfungsgesetz müssen Beginn, Ende und Dauer der Arbeitszeit spätestens bis zum Ablauf des siebten Tages nach der Arbeitsleistung aufgezeichnet und mindestens zwei Jahre aufbewahrt werden (§ 17 Mindestlohngesetz).</t>
  </si>
  <si>
    <t>Wird die Zeit im Unternehmen elektronisch erfasst, ersetzt die Software den Zettel. Die Tabelle ist sinnvoll, solange wenige Personen ihre Zeiten selbst eintragen.</t>
  </si>
  <si>
    <t>Mehr Vorlagen und Erklärungen</t>
  </si>
  <si>
    <t>Erklärung und Beispiel zu dieser Vorlage: www.teamspace.de/vorlagen/stundenzettel/</t>
  </si>
  <si>
    <t>Alle kostenlosen Vorlagen: www.teamspace.de/vorlagen/</t>
  </si>
  <si>
    <t>Stundenzettel ohne Excel, mit Freigabe und Übergabe an Lohn und Rechnung: www.teamspace.de/stundenzettel/</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</si>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</sst>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m yyyy"/>
    <numFmt numFmtId="165" formatCode="dd.mm.yyyy"/>
    <numFmt numFmtId="166" formatCode="ddd"/>
    <numFmt numFmtId="167" formatCode="hh:mm"/>
  </numFmts>
  <fonts count="12" x14ac:knownFonts="1">
    <font>
      <color theme="1"/>
      <family val="2"/>
      <scheme val="minor"/>
      <sz val="11"/>
      <name val="Calibri"/>
    </font>
    <font>
      <b/>
      <color rgb="FF0B1220"/>
      <sz val="18"/>
      <name val="Calibri"/>
    </font>
    <font>
      <color rgb="FF4B5563"/>
      <sz val="10"/>
      <name val="Calibri"/>
    </font>
    <font>
      <color rgb="FF4B5563"/>
      <sz val="8"/>
      <name val="Calibri"/>
    </font>
    <font>
      <b/>
      <color rgb="FF4B5563"/>
      <sz val="9"/>
      <name val="Calibri"/>
    </font>
    <font>
      <color rgb="FF0B1220"/>
      <sz val="10"/>
      <name val="Calibri"/>
    </font>
    <font>
      <color rgb="FF1F2937"/>
      <sz val="10"/>
      <name val="Calibri"/>
    </font>
    <font>
      <b/>
      <color rgb="FF1B338B"/>
      <sz val="10"/>
      <name val="Calibri"/>
    </font>
    <font>
      <b/>
      <color rgb="FF1C2F6F"/>
      <sz val="10"/>
      <name val="Calibri"/>
    </font>
    <font>
      <i/>
      <color rgb="FF4B5563"/>
      <sz val="9"/>
      <name val="Calibri"/>
    </font>
    <font>
      <b/>
      <color rgb="FF1B338B"/>
      <sz val="12"/>
      <name val="Calibri"/>
    </font>
    <font>
      <u/>
      <color rgb="FF1F48D8"/>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3">
    <border>
      <left/>
      <right/>
      <top/>
      <bottom/>
      <diagonal/>
    </border>
    <border>
      <left style="thin">
        <color rgb="FFD1D5DB"/>
      </left>
      <right style="thin">
        <color rgb="FFD1D5DB"/>
      </right>
      <top style="thin">
        <color rgb="FFD1D5DB"/>
      </top>
      <bottom style="thin">
        <color rgb="FFD1D5DB"/>
      </bottom>
      <diagonal/>
    </border>
    <border>
      <left/>
      <right/>
      <top style="thin">
        <color rgb="FF4B5563"/>
      </top>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0" fontId="5" fillId="0" borderId="1" xfId="0" applyFont="1" applyBorder="1" applyAlignment="1">
      <alignment vertical="center"/>
    </xf>
    <xf numFmtId="164" fontId="5" fillId="0" borderId="1" xfId="0" applyNumberFormat="1" applyFont="1" applyBorder="1" applyAlignment="1">
      <alignment vertical="center"/>
    </xf>
    <xf numFmtId="4" fontId="5" fillId="0" borderId="1" xfId="0" applyNumberFormat="1" applyFont="1" applyBorder="1" applyAlignment="1">
      <alignment vertical="center"/>
    </xf>
    <xf numFmtId="1" fontId="5" fillId="0" borderId="1" xfId="0" applyNumberFormat="1" applyFont="1" applyBorder="1" applyAlignment="1">
      <alignment vertical="center"/>
    </xf>
    <xf numFmtId="4" fontId="6" fillId="2" borderId="1" xfId="0" applyNumberFormat="1" applyFont="1" applyFill="1" applyBorder="1" applyAlignment="1">
      <alignment vertical="center"/>
    </xf>
    <xf numFmtId="0" fontId="7" fillId="3" borderId="1" xfId="0" applyFont="1" applyFill="1" applyBorder="1" applyAlignment="1">
      <alignment horizontal="left" vertical="center" wrapText="1"/>
    </xf>
    <xf numFmtId="165" fontId="6" fillId="2" borderId="1" xfId="0" applyNumberFormat="1" applyFont="1" applyFill="1" applyBorder="1" applyAlignment="1">
      <alignment vertical="center"/>
    </xf>
    <xf numFmtId="166" fontId="6" fillId="2" borderId="1" xfId="0" applyNumberFormat="1" applyFont="1" applyFill="1" applyBorder="1" applyAlignment="1">
      <alignment vertical="center"/>
    </xf>
    <xf numFmtId="167" fontId="5" fillId="0" borderId="1" xfId="0" applyNumberFormat="1" applyFont="1" applyBorder="1" applyAlignment="1">
      <alignment vertical="center"/>
    </xf>
    <xf numFmtId="0" fontId="5" fillId="0" borderId="1" xfId="0" applyFont="1" applyBorder="1" applyAlignment="1">
      <alignment horizontal="center" vertical="center"/>
    </xf>
    <xf numFmtId="0" fontId="8" fillId="3" borderId="1" xfId="0" applyFont="1" applyFill="1" applyBorder="1" applyAlignment="1">
      <alignment vertical="center"/>
    </xf>
    <xf numFmtId="4" fontId="8" fillId="3" borderId="1" xfId="0" applyNumberFormat="1" applyFont="1" applyFill="1" applyBorder="1" applyAlignment="1">
      <alignment vertical="center"/>
    </xf>
    <xf numFmtId="1" fontId="8" fillId="3" borderId="1" xfId="0" applyNumberFormat="1" applyFont="1" applyFill="1" applyBorder="1" applyAlignment="1">
      <alignment vertical="center"/>
    </xf>
    <xf numFmtId="0" fontId="4" fillId="0" borderId="2" xfId="0" applyFont="1" applyBorder="1"/>
    <xf numFmtId="0" fontId="0" fillId="0" borderId="2" xfId="0" applyBorder="1"/>
    <xf numFmtId="165" fontId="5" fillId="0" borderId="1" xfId="0" applyNumberFormat="1" applyFont="1" applyBorder="1" applyAlignment="1">
      <alignment vertical="center"/>
    </xf>
    <xf numFmtId="0" fontId="9" fillId="0" borderId="0" xfId="0" applyFont="1" applyAlignment="1">
      <alignment vertical="top" wrapText="1"/>
    </xf>
    <xf numFmtId="0" fontId="1" fillId="0" borderId="0" xfId="0" applyFont="1"/>
    <xf numFmtId="0" fontId="6" fillId="0" borderId="0" xfId="0" applyFont="1" applyAlignment="1">
      <alignment vertical="top" wrapText="1"/>
    </xf>
    <xf numFmtId="0" fontId="10" fillId="0" borderId="0" xfId="0" applyFont="1"/>
    <xf numFmtId="0" fontId="11" fillId="0" borderId="0" xfId="0" applyFont="1"/>
  </cellXfs>
  <cellStyles count="1">
    <cellStyle name="Normal" xfId="0" builtinId="0"/>
  </cellStyles>
  <dxfs count="2">
    <dxf>
      <font>
        <color rgb="FF4B5563"/>
      </font>
      <fill>
        <patternFill patternType="solid">
          <bgColor rgb="FFEEF4FF"/>
        </patternFill>
      </fill>
    </dxf>
    <dxf>
      <font>
        <color rgb="FF4B5563"/>
      </font>
      <fill>
        <patternFill patternType="solid">
          <bgColor rgb="FFEEF4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hyperlink" Target="https://www.teamspace.de/vorlagen/stundenzettel/"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stundenzett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J51"/>
  <sheetViews>
    <sheetView workbookViewId="0" showGridLines="0">
      <pane ySplit="11" topLeftCell="A12"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2" customWidth="1"/>
  </cols>
  <sheetData>
    <row r="1" ht="30" customHeight="1" spans="1:10" x14ac:dyDescent="0.25">
      <c r="A1" s="1" t="s">
        <v>0</v>
      </c>
      <c r="B1" s="1"/>
      <c r="C1" s="1"/>
      <c r="D1" s="1"/>
      <c r="E1" s="1"/>
      <c r="F1" s="1"/>
      <c r="G1" s="1"/>
      <c r="H1" s="1"/>
      <c r="I1" s="1"/>
      <c r="J1" s="1"/>
    </row>
    <row r="2" ht="30" customHeight="1" spans="1:10" x14ac:dyDescent="0.25">
      <c r="A2" s="2" t="s">
        <v>1</v>
      </c>
      <c r="B2" s="2"/>
      <c r="C2" s="2"/>
      <c r="D2" s="2"/>
      <c r="E2" s="2"/>
      <c r="F2" s="2"/>
      <c r="G2" s="2"/>
      <c r="H2" s="2"/>
      <c r="I2" s="2"/>
      <c r="J2" s="2"/>
    </row>
    <row r="3" ht="16" customHeight="1" spans="1:4" x14ac:dyDescent="0.25">
      <c r="A3" s="3" t="s">
        <v>2</v>
      </c>
      <c r="B3" s="3"/>
      <c r="C3" s="4" t="s">
        <v>3</v>
      </c>
      <c r="D3" s="4"/>
    </row>
    <row r="5" ht="20" customHeight="1" spans="1:9" x14ac:dyDescent="0.25">
      <c r="A5" s="5" t="s">
        <v>4</v>
      </c>
      <c r="B5" s="6"/>
      <c r="C5" s="6"/>
      <c r="D5" s="6"/>
      <c r="E5" s="6"/>
      <c r="G5" s="5" t="s">
        <v>5</v>
      </c>
      <c r="H5" s="5"/>
      <c r="I5" s="6"/>
    </row>
    <row r="6" ht="20" customHeight="1" spans="1:9" x14ac:dyDescent="0.25">
      <c r="A6" s="5" t="s">
        <v>6</v>
      </c>
      <c r="B6" s="6"/>
      <c r="C6" s="6"/>
      <c r="D6" s="6"/>
      <c r="E6" s="6"/>
      <c r="G6" s="5" t="s">
        <v>7</v>
      </c>
      <c r="H6" s="5"/>
      <c r="I6" s="6"/>
    </row>
    <row r="7" ht="20" customHeight="1" spans="1:9" x14ac:dyDescent="0.25">
      <c r="A7" s="5" t="s">
        <v>8</v>
      </c>
      <c r="B7" s="7">
        <v>46296</v>
      </c>
      <c r="C7" s="7"/>
      <c r="G7" s="5" t="s">
        <v>9</v>
      </c>
      <c r="H7" s="5"/>
      <c r="I7" s="6" t="s">
        <v>10</v>
      </c>
    </row>
    <row r="8" ht="20" customHeight="1" spans="1:9" x14ac:dyDescent="0.25">
      <c r="A8" s="5" t="s">
        <v>11</v>
      </c>
      <c r="B8" s="8">
        <v>40</v>
      </c>
      <c r="C8" s="5" t="s">
        <v>12</v>
      </c>
      <c r="D8" s="5"/>
      <c r="E8" s="9">
        <v>5</v>
      </c>
      <c r="G8" s="5" t="s">
        <v>13</v>
      </c>
      <c r="H8" s="5"/>
      <c r="I8" s="10">
        <f>IF(N(E8)=0,0,B8/E8)</f>
      </c>
    </row>
    <row r="11" ht="30" customHeight="1" spans="1:10" x14ac:dyDescent="0.25">
      <c r="A11" s="11" t="s">
        <v>14</v>
      </c>
      <c r="B11" s="11" t="s">
        <v>15</v>
      </c>
      <c r="C11" s="11" t="s">
        <v>16</v>
      </c>
      <c r="D11" s="11" t="s">
        <v>17</v>
      </c>
      <c r="E11" s="11" t="s">
        <v>18</v>
      </c>
      <c r="F11" s="11" t="s">
        <v>19</v>
      </c>
      <c r="G11" s="11" t="s">
        <v>20</v>
      </c>
      <c r="H11" s="11" t="s">
        <v>21</v>
      </c>
      <c r="I11" s="11" t="s">
        <v>22</v>
      </c>
      <c r="J11" s="11" t="s">
        <v>23</v>
      </c>
    </row>
    <row r="12" ht="17" customHeight="1" spans="1:10" x14ac:dyDescent="0.25">
      <c r="A12" s="12">
        <f>IF($B$7="","",IF(1&lt;=DAY(EOMONTH($B$7,0)),DATE(YEAR($B$7),MONTH($B$7),1),""))</f>
      </c>
      <c r="B12" s="13">
        <f>IF(A12="","",A12)</f>
      </c>
      <c r="C12" s="14"/>
      <c r="D12" s="14"/>
      <c r="E12" s="9"/>
      <c r="F12" s="10">
        <f>IF(AND(ISNUMBER(C12),ISNUMBER(D12)),ROUND(MOD(D12-C12,1)*24-N(E12)/60,2),"")</f>
      </c>
      <c r="G12" s="10">
        <f>IF(A12="","",IF(OR(WEEKDAY(A12,2)&gt;$E$8,SUMPRODUCT((Feiertage!$A$2:$A$120=A12)*(((Feiertage!$C$2:$C$120="alle")+ISNUMBER(SEARCH(" "&amp;IFERROR(VLOOKUP($I$7,Feiertage!$E$2:$F$17,2,FALSE),"--")&amp;" "," "&amp;Feiertage!$C$2:$C$120&amp;" ")))&gt;0))&gt;0,J12="F"),0,$I$8))</f>
      </c>
      <c r="H12" s="10">
        <f>IF(OR(A12="",AND(F12="",J12="")),"",IF(OR(J12="U",J12="K"),0,N(F12)-N(G12)))</f>
      </c>
      <c r="I12" s="6"/>
      <c r="J12" s="15"/>
    </row>
    <row r="13" ht="17" customHeight="1" spans="1:10" x14ac:dyDescent="0.25">
      <c r="A13" s="12">
        <f>IF($B$7="","",IF(2&lt;=DAY(EOMONTH($B$7,0)),DATE(YEAR($B$7),MONTH($B$7),2),""))</f>
      </c>
      <c r="B13" s="13">
        <f>IF(A13="","",A13)</f>
      </c>
      <c r="C13" s="14"/>
      <c r="D13" s="14"/>
      <c r="E13" s="9"/>
      <c r="F13" s="10">
        <f>IF(AND(ISNUMBER(C13),ISNUMBER(D13)),ROUND(MOD(D13-C13,1)*24-N(E13)/60,2),"")</f>
      </c>
      <c r="G13" s="10">
        <f>IF(A13="","",IF(OR(WEEKDAY(A13,2)&gt;$E$8,SUMPRODUCT((Feiertage!$A$2:$A$120=A13)*(((Feiertage!$C$2:$C$120="alle")+ISNUMBER(SEARCH(" "&amp;IFERROR(VLOOKUP($I$7,Feiertage!$E$2:$F$17,2,FALSE),"--")&amp;" "," "&amp;Feiertage!$C$2:$C$120&amp;" ")))&gt;0))&gt;0,J13="F"),0,$I$8))</f>
      </c>
      <c r="H13" s="10">
        <f>IF(OR(A13="",AND(F13="",J13="")),"",IF(OR(J13="U",J13="K"),0,N(F13)-N(G13)))</f>
      </c>
      <c r="I13" s="6"/>
      <c r="J13" s="15"/>
    </row>
    <row r="14" ht="17" customHeight="1" spans="1:10" x14ac:dyDescent="0.25">
      <c r="A14" s="12">
        <f>IF($B$7="","",IF(3&lt;=DAY(EOMONTH($B$7,0)),DATE(YEAR($B$7),MONTH($B$7),3),""))</f>
      </c>
      <c r="B14" s="13">
        <f>IF(A14="","",A14)</f>
      </c>
      <c r="C14" s="14"/>
      <c r="D14" s="14"/>
      <c r="E14" s="9"/>
      <c r="F14" s="10">
        <f>IF(AND(ISNUMBER(C14),ISNUMBER(D14)),ROUND(MOD(D14-C14,1)*24-N(E14)/60,2),"")</f>
      </c>
      <c r="G14" s="10">
        <f>IF(A14="","",IF(OR(WEEKDAY(A14,2)&gt;$E$8,SUMPRODUCT((Feiertage!$A$2:$A$120=A14)*(((Feiertage!$C$2:$C$120="alle")+ISNUMBER(SEARCH(" "&amp;IFERROR(VLOOKUP($I$7,Feiertage!$E$2:$F$17,2,FALSE),"--")&amp;" "," "&amp;Feiertage!$C$2:$C$120&amp;" ")))&gt;0))&gt;0,J14="F"),0,$I$8))</f>
      </c>
      <c r="H14" s="10">
        <f>IF(OR(A14="",AND(F14="",J14="")),"",IF(OR(J14="U",J14="K"),0,N(F14)-N(G14)))</f>
      </c>
      <c r="I14" s="6"/>
      <c r="J14" s="15"/>
    </row>
    <row r="15" ht="17" customHeight="1" spans="1:10" x14ac:dyDescent="0.25">
      <c r="A15" s="12">
        <f>IF($B$7="","",IF(4&lt;=DAY(EOMONTH($B$7,0)),DATE(YEAR($B$7),MONTH($B$7),4),""))</f>
      </c>
      <c r="B15" s="13">
        <f>IF(A15="","",A15)</f>
      </c>
      <c r="C15" s="14"/>
      <c r="D15" s="14"/>
      <c r="E15" s="9"/>
      <c r="F15" s="10">
        <f>IF(AND(ISNUMBER(C15),ISNUMBER(D15)),ROUND(MOD(D15-C15,1)*24-N(E15)/60,2),"")</f>
      </c>
      <c r="G15" s="10">
        <f>IF(A15="","",IF(OR(WEEKDAY(A15,2)&gt;$E$8,SUMPRODUCT((Feiertage!$A$2:$A$120=A15)*(((Feiertage!$C$2:$C$120="alle")+ISNUMBER(SEARCH(" "&amp;IFERROR(VLOOKUP($I$7,Feiertage!$E$2:$F$17,2,FALSE),"--")&amp;" "," "&amp;Feiertage!$C$2:$C$120&amp;" ")))&gt;0))&gt;0,J15="F"),0,$I$8))</f>
      </c>
      <c r="H15" s="10">
        <f>IF(OR(A15="",AND(F15="",J15="")),"",IF(OR(J15="U",J15="K"),0,N(F15)-N(G15)))</f>
      </c>
      <c r="I15" s="6"/>
      <c r="J15" s="15"/>
    </row>
    <row r="16" ht="17" customHeight="1" spans="1:10" x14ac:dyDescent="0.25">
      <c r="A16" s="12">
        <f>IF($B$7="","",IF(5&lt;=DAY(EOMONTH($B$7,0)),DATE(YEAR($B$7),MONTH($B$7),5),""))</f>
      </c>
      <c r="B16" s="13">
        <f>IF(A16="","",A16)</f>
      </c>
      <c r="C16" s="14"/>
      <c r="D16" s="14"/>
      <c r="E16" s="9"/>
      <c r="F16" s="10">
        <f>IF(AND(ISNUMBER(C16),ISNUMBER(D16)),ROUND(MOD(D16-C16,1)*24-N(E16)/60,2),"")</f>
      </c>
      <c r="G16" s="10">
        <f>IF(A16="","",IF(OR(WEEKDAY(A16,2)&gt;$E$8,SUMPRODUCT((Feiertage!$A$2:$A$120=A16)*(((Feiertage!$C$2:$C$120="alle")+ISNUMBER(SEARCH(" "&amp;IFERROR(VLOOKUP($I$7,Feiertage!$E$2:$F$17,2,FALSE),"--")&amp;" "," "&amp;Feiertage!$C$2:$C$120&amp;" ")))&gt;0))&gt;0,J16="F"),0,$I$8))</f>
      </c>
      <c r="H16" s="10">
        <f>IF(OR(A16="",AND(F16="",J16="")),"",IF(OR(J16="U",J16="K"),0,N(F16)-N(G16)))</f>
      </c>
      <c r="I16" s="6"/>
      <c r="J16" s="15"/>
    </row>
    <row r="17" ht="17" customHeight="1" spans="1:10" x14ac:dyDescent="0.25">
      <c r="A17" s="12">
        <f>IF($B$7="","",IF(6&lt;=DAY(EOMONTH($B$7,0)),DATE(YEAR($B$7),MONTH($B$7),6),""))</f>
      </c>
      <c r="B17" s="13">
        <f>IF(A17="","",A17)</f>
      </c>
      <c r="C17" s="14"/>
      <c r="D17" s="14"/>
      <c r="E17" s="9"/>
      <c r="F17" s="10">
        <f>IF(AND(ISNUMBER(C17),ISNUMBER(D17)),ROUND(MOD(D17-C17,1)*24-N(E17)/60,2),"")</f>
      </c>
      <c r="G17" s="10">
        <f>IF(A17="","",IF(OR(WEEKDAY(A17,2)&gt;$E$8,SUMPRODUCT((Feiertage!$A$2:$A$120=A17)*(((Feiertage!$C$2:$C$120="alle")+ISNUMBER(SEARCH(" "&amp;IFERROR(VLOOKUP($I$7,Feiertage!$E$2:$F$17,2,FALSE),"--")&amp;" "," "&amp;Feiertage!$C$2:$C$120&amp;" ")))&gt;0))&gt;0,J17="F"),0,$I$8))</f>
      </c>
      <c r="H17" s="10">
        <f>IF(OR(A17="",AND(F17="",J17="")),"",IF(OR(J17="U",J17="K"),0,N(F17)-N(G17)))</f>
      </c>
      <c r="I17" s="6"/>
      <c r="J17" s="15"/>
    </row>
    <row r="18" ht="17" customHeight="1" spans="1:10" x14ac:dyDescent="0.25">
      <c r="A18" s="12">
        <f>IF($B$7="","",IF(7&lt;=DAY(EOMONTH($B$7,0)),DATE(YEAR($B$7),MONTH($B$7),7),""))</f>
      </c>
      <c r="B18" s="13">
        <f>IF(A18="","",A18)</f>
      </c>
      <c r="C18" s="14"/>
      <c r="D18" s="14"/>
      <c r="E18" s="9"/>
      <c r="F18" s="10">
        <f>IF(AND(ISNUMBER(C18),ISNUMBER(D18)),ROUND(MOD(D18-C18,1)*24-N(E18)/60,2),"")</f>
      </c>
      <c r="G18" s="10">
        <f>IF(A18="","",IF(OR(WEEKDAY(A18,2)&gt;$E$8,SUMPRODUCT((Feiertage!$A$2:$A$120=A18)*(((Feiertage!$C$2:$C$120="alle")+ISNUMBER(SEARCH(" "&amp;IFERROR(VLOOKUP($I$7,Feiertage!$E$2:$F$17,2,FALSE),"--")&amp;" "," "&amp;Feiertage!$C$2:$C$120&amp;" ")))&gt;0))&gt;0,J18="F"),0,$I$8))</f>
      </c>
      <c r="H18" s="10">
        <f>IF(OR(A18="",AND(F18="",J18="")),"",IF(OR(J18="U",J18="K"),0,N(F18)-N(G18)))</f>
      </c>
      <c r="I18" s="6"/>
      <c r="J18" s="15"/>
    </row>
    <row r="19" ht="17" customHeight="1" spans="1:10" x14ac:dyDescent="0.25">
      <c r="A19" s="12">
        <f>IF($B$7="","",IF(8&lt;=DAY(EOMONTH($B$7,0)),DATE(YEAR($B$7),MONTH($B$7),8),""))</f>
      </c>
      <c r="B19" s="13">
        <f>IF(A19="","",A19)</f>
      </c>
      <c r="C19" s="14"/>
      <c r="D19" s="14"/>
      <c r="E19" s="9"/>
      <c r="F19" s="10">
        <f>IF(AND(ISNUMBER(C19),ISNUMBER(D19)),ROUND(MOD(D19-C19,1)*24-N(E19)/60,2),"")</f>
      </c>
      <c r="G19" s="10">
        <f>IF(A19="","",IF(OR(WEEKDAY(A19,2)&gt;$E$8,SUMPRODUCT((Feiertage!$A$2:$A$120=A19)*(((Feiertage!$C$2:$C$120="alle")+ISNUMBER(SEARCH(" "&amp;IFERROR(VLOOKUP($I$7,Feiertage!$E$2:$F$17,2,FALSE),"--")&amp;" "," "&amp;Feiertage!$C$2:$C$120&amp;" ")))&gt;0))&gt;0,J19="F"),0,$I$8))</f>
      </c>
      <c r="H19" s="10">
        <f>IF(OR(A19="",AND(F19="",J19="")),"",IF(OR(J19="U",J19="K"),0,N(F19)-N(G19)))</f>
      </c>
      <c r="I19" s="6"/>
      <c r="J19" s="15"/>
    </row>
    <row r="20" ht="17" customHeight="1" spans="1:10" x14ac:dyDescent="0.25">
      <c r="A20" s="12">
        <f>IF($B$7="","",IF(9&lt;=DAY(EOMONTH($B$7,0)),DATE(YEAR($B$7),MONTH($B$7),9),""))</f>
      </c>
      <c r="B20" s="13">
        <f>IF(A20="","",A20)</f>
      </c>
      <c r="C20" s="14"/>
      <c r="D20" s="14"/>
      <c r="E20" s="9"/>
      <c r="F20" s="10">
        <f>IF(AND(ISNUMBER(C20),ISNUMBER(D20)),ROUND(MOD(D20-C20,1)*24-N(E20)/60,2),"")</f>
      </c>
      <c r="G20" s="10">
        <f>IF(A20="","",IF(OR(WEEKDAY(A20,2)&gt;$E$8,SUMPRODUCT((Feiertage!$A$2:$A$120=A20)*(((Feiertage!$C$2:$C$120="alle")+ISNUMBER(SEARCH(" "&amp;IFERROR(VLOOKUP($I$7,Feiertage!$E$2:$F$17,2,FALSE),"--")&amp;" "," "&amp;Feiertage!$C$2:$C$120&amp;" ")))&gt;0))&gt;0,J20="F"),0,$I$8))</f>
      </c>
      <c r="H20" s="10">
        <f>IF(OR(A20="",AND(F20="",J20="")),"",IF(OR(J20="U",J20="K"),0,N(F20)-N(G20)))</f>
      </c>
      <c r="I20" s="6"/>
      <c r="J20" s="15"/>
    </row>
    <row r="21" ht="17" customHeight="1" spans="1:10" x14ac:dyDescent="0.25">
      <c r="A21" s="12">
        <f>IF($B$7="","",IF(10&lt;=DAY(EOMONTH($B$7,0)),DATE(YEAR($B$7),MONTH($B$7),10),""))</f>
      </c>
      <c r="B21" s="13">
        <f>IF(A21="","",A21)</f>
      </c>
      <c r="C21" s="14"/>
      <c r="D21" s="14"/>
      <c r="E21" s="9"/>
      <c r="F21" s="10">
        <f>IF(AND(ISNUMBER(C21),ISNUMBER(D21)),ROUND(MOD(D21-C21,1)*24-N(E21)/60,2),"")</f>
      </c>
      <c r="G21" s="10">
        <f>IF(A21="","",IF(OR(WEEKDAY(A21,2)&gt;$E$8,SUMPRODUCT((Feiertage!$A$2:$A$120=A21)*(((Feiertage!$C$2:$C$120="alle")+ISNUMBER(SEARCH(" "&amp;IFERROR(VLOOKUP($I$7,Feiertage!$E$2:$F$17,2,FALSE),"--")&amp;" "," "&amp;Feiertage!$C$2:$C$120&amp;" ")))&gt;0))&gt;0,J21="F"),0,$I$8))</f>
      </c>
      <c r="H21" s="10">
        <f>IF(OR(A21="",AND(F21="",J21="")),"",IF(OR(J21="U",J21="K"),0,N(F21)-N(G21)))</f>
      </c>
      <c r="I21" s="6"/>
      <c r="J21" s="15"/>
    </row>
    <row r="22" ht="17" customHeight="1" spans="1:10" x14ac:dyDescent="0.25">
      <c r="A22" s="12">
        <f>IF($B$7="","",IF(11&lt;=DAY(EOMONTH($B$7,0)),DATE(YEAR($B$7),MONTH($B$7),11),""))</f>
      </c>
      <c r="B22" s="13">
        <f>IF(A22="","",A22)</f>
      </c>
      <c r="C22" s="14"/>
      <c r="D22" s="14"/>
      <c r="E22" s="9"/>
      <c r="F22" s="10">
        <f>IF(AND(ISNUMBER(C22),ISNUMBER(D22)),ROUND(MOD(D22-C22,1)*24-N(E22)/60,2),"")</f>
      </c>
      <c r="G22" s="10">
        <f>IF(A22="","",IF(OR(WEEKDAY(A22,2)&gt;$E$8,SUMPRODUCT((Feiertage!$A$2:$A$120=A22)*(((Feiertage!$C$2:$C$120="alle")+ISNUMBER(SEARCH(" "&amp;IFERROR(VLOOKUP($I$7,Feiertage!$E$2:$F$17,2,FALSE),"--")&amp;" "," "&amp;Feiertage!$C$2:$C$120&amp;" ")))&gt;0))&gt;0,J22="F"),0,$I$8))</f>
      </c>
      <c r="H22" s="10">
        <f>IF(OR(A22="",AND(F22="",J22="")),"",IF(OR(J22="U",J22="K"),0,N(F22)-N(G22)))</f>
      </c>
      <c r="I22" s="6"/>
      <c r="J22" s="15"/>
    </row>
    <row r="23" ht="17" customHeight="1" spans="1:10" x14ac:dyDescent="0.25">
      <c r="A23" s="12">
        <f>IF($B$7="","",IF(12&lt;=DAY(EOMONTH($B$7,0)),DATE(YEAR($B$7),MONTH($B$7),12),""))</f>
      </c>
      <c r="B23" s="13">
        <f>IF(A23="","",A23)</f>
      </c>
      <c r="C23" s="14"/>
      <c r="D23" s="14"/>
      <c r="E23" s="9"/>
      <c r="F23" s="10">
        <f>IF(AND(ISNUMBER(C23),ISNUMBER(D23)),ROUND(MOD(D23-C23,1)*24-N(E23)/60,2),"")</f>
      </c>
      <c r="G23" s="10">
        <f>IF(A23="","",IF(OR(WEEKDAY(A23,2)&gt;$E$8,SUMPRODUCT((Feiertage!$A$2:$A$120=A23)*(((Feiertage!$C$2:$C$120="alle")+ISNUMBER(SEARCH(" "&amp;IFERROR(VLOOKUP($I$7,Feiertage!$E$2:$F$17,2,FALSE),"--")&amp;" "," "&amp;Feiertage!$C$2:$C$120&amp;" ")))&gt;0))&gt;0,J23="F"),0,$I$8))</f>
      </c>
      <c r="H23" s="10">
        <f>IF(OR(A23="",AND(F23="",J23="")),"",IF(OR(J23="U",J23="K"),0,N(F23)-N(G23)))</f>
      </c>
      <c r="I23" s="6"/>
      <c r="J23" s="15"/>
    </row>
    <row r="24" ht="17" customHeight="1" spans="1:10" x14ac:dyDescent="0.25">
      <c r="A24" s="12">
        <f>IF($B$7="","",IF(13&lt;=DAY(EOMONTH($B$7,0)),DATE(YEAR($B$7),MONTH($B$7),13),""))</f>
      </c>
      <c r="B24" s="13">
        <f>IF(A24="","",A24)</f>
      </c>
      <c r="C24" s="14"/>
      <c r="D24" s="14"/>
      <c r="E24" s="9"/>
      <c r="F24" s="10">
        <f>IF(AND(ISNUMBER(C24),ISNUMBER(D24)),ROUND(MOD(D24-C24,1)*24-N(E24)/60,2),"")</f>
      </c>
      <c r="G24" s="10">
        <f>IF(A24="","",IF(OR(WEEKDAY(A24,2)&gt;$E$8,SUMPRODUCT((Feiertage!$A$2:$A$120=A24)*(((Feiertage!$C$2:$C$120="alle")+ISNUMBER(SEARCH(" "&amp;IFERROR(VLOOKUP($I$7,Feiertage!$E$2:$F$17,2,FALSE),"--")&amp;" "," "&amp;Feiertage!$C$2:$C$120&amp;" ")))&gt;0))&gt;0,J24="F"),0,$I$8))</f>
      </c>
      <c r="H24" s="10">
        <f>IF(OR(A24="",AND(F24="",J24="")),"",IF(OR(J24="U",J24="K"),0,N(F24)-N(G24)))</f>
      </c>
      <c r="I24" s="6"/>
      <c r="J24" s="15"/>
    </row>
    <row r="25" ht="17" customHeight="1" spans="1:10" x14ac:dyDescent="0.25">
      <c r="A25" s="12">
        <f>IF($B$7="","",IF(14&lt;=DAY(EOMONTH($B$7,0)),DATE(YEAR($B$7),MONTH($B$7),14),""))</f>
      </c>
      <c r="B25" s="13">
        <f>IF(A25="","",A25)</f>
      </c>
      <c r="C25" s="14"/>
      <c r="D25" s="14"/>
      <c r="E25" s="9"/>
      <c r="F25" s="10">
        <f>IF(AND(ISNUMBER(C25),ISNUMBER(D25)),ROUND(MOD(D25-C25,1)*24-N(E25)/60,2),"")</f>
      </c>
      <c r="G25" s="10">
        <f>IF(A25="","",IF(OR(WEEKDAY(A25,2)&gt;$E$8,SUMPRODUCT((Feiertage!$A$2:$A$120=A25)*(((Feiertage!$C$2:$C$120="alle")+ISNUMBER(SEARCH(" "&amp;IFERROR(VLOOKUP($I$7,Feiertage!$E$2:$F$17,2,FALSE),"--")&amp;" "," "&amp;Feiertage!$C$2:$C$120&amp;" ")))&gt;0))&gt;0,J25="F"),0,$I$8))</f>
      </c>
      <c r="H25" s="10">
        <f>IF(OR(A25="",AND(F25="",J25="")),"",IF(OR(J25="U",J25="K"),0,N(F25)-N(G25)))</f>
      </c>
      <c r="I25" s="6"/>
      <c r="J25" s="15"/>
    </row>
    <row r="26" ht="17" customHeight="1" spans="1:10" x14ac:dyDescent="0.25">
      <c r="A26" s="12">
        <f>IF($B$7="","",IF(15&lt;=DAY(EOMONTH($B$7,0)),DATE(YEAR($B$7),MONTH($B$7),15),""))</f>
      </c>
      <c r="B26" s="13">
        <f>IF(A26="","",A26)</f>
      </c>
      <c r="C26" s="14"/>
      <c r="D26" s="14"/>
      <c r="E26" s="9"/>
      <c r="F26" s="10">
        <f>IF(AND(ISNUMBER(C26),ISNUMBER(D26)),ROUND(MOD(D26-C26,1)*24-N(E26)/60,2),"")</f>
      </c>
      <c r="G26" s="10">
        <f>IF(A26="","",IF(OR(WEEKDAY(A26,2)&gt;$E$8,SUMPRODUCT((Feiertage!$A$2:$A$120=A26)*(((Feiertage!$C$2:$C$120="alle")+ISNUMBER(SEARCH(" "&amp;IFERROR(VLOOKUP($I$7,Feiertage!$E$2:$F$17,2,FALSE),"--")&amp;" "," "&amp;Feiertage!$C$2:$C$120&amp;" ")))&gt;0))&gt;0,J26="F"),0,$I$8))</f>
      </c>
      <c r="H26" s="10">
        <f>IF(OR(A26="",AND(F26="",J26="")),"",IF(OR(J26="U",J26="K"),0,N(F26)-N(G26)))</f>
      </c>
      <c r="I26" s="6"/>
      <c r="J26" s="15"/>
    </row>
    <row r="27" ht="17" customHeight="1" spans="1:10" x14ac:dyDescent="0.25">
      <c r="A27" s="12">
        <f>IF($B$7="","",IF(16&lt;=DAY(EOMONTH($B$7,0)),DATE(YEAR($B$7),MONTH($B$7),16),""))</f>
      </c>
      <c r="B27" s="13">
        <f>IF(A27="","",A27)</f>
      </c>
      <c r="C27" s="14"/>
      <c r="D27" s="14"/>
      <c r="E27" s="9"/>
      <c r="F27" s="10">
        <f>IF(AND(ISNUMBER(C27),ISNUMBER(D27)),ROUND(MOD(D27-C27,1)*24-N(E27)/60,2),"")</f>
      </c>
      <c r="G27" s="10">
        <f>IF(A27="","",IF(OR(WEEKDAY(A27,2)&gt;$E$8,SUMPRODUCT((Feiertage!$A$2:$A$120=A27)*(((Feiertage!$C$2:$C$120="alle")+ISNUMBER(SEARCH(" "&amp;IFERROR(VLOOKUP($I$7,Feiertage!$E$2:$F$17,2,FALSE),"--")&amp;" "," "&amp;Feiertage!$C$2:$C$120&amp;" ")))&gt;0))&gt;0,J27="F"),0,$I$8))</f>
      </c>
      <c r="H27" s="10">
        <f>IF(OR(A27="",AND(F27="",J27="")),"",IF(OR(J27="U",J27="K"),0,N(F27)-N(G27)))</f>
      </c>
      <c r="I27" s="6"/>
      <c r="J27" s="15"/>
    </row>
    <row r="28" ht="17" customHeight="1" spans="1:10" x14ac:dyDescent="0.25">
      <c r="A28" s="12">
        <f>IF($B$7="","",IF(17&lt;=DAY(EOMONTH($B$7,0)),DATE(YEAR($B$7),MONTH($B$7),17),""))</f>
      </c>
      <c r="B28" s="13">
        <f>IF(A28="","",A28)</f>
      </c>
      <c r="C28" s="14"/>
      <c r="D28" s="14"/>
      <c r="E28" s="9"/>
      <c r="F28" s="10">
        <f>IF(AND(ISNUMBER(C28),ISNUMBER(D28)),ROUND(MOD(D28-C28,1)*24-N(E28)/60,2),"")</f>
      </c>
      <c r="G28" s="10">
        <f>IF(A28="","",IF(OR(WEEKDAY(A28,2)&gt;$E$8,SUMPRODUCT((Feiertage!$A$2:$A$120=A28)*(((Feiertage!$C$2:$C$120="alle")+ISNUMBER(SEARCH(" "&amp;IFERROR(VLOOKUP($I$7,Feiertage!$E$2:$F$17,2,FALSE),"--")&amp;" "," "&amp;Feiertage!$C$2:$C$120&amp;" ")))&gt;0))&gt;0,J28="F"),0,$I$8))</f>
      </c>
      <c r="H28" s="10">
        <f>IF(OR(A28="",AND(F28="",J28="")),"",IF(OR(J28="U",J28="K"),0,N(F28)-N(G28)))</f>
      </c>
      <c r="I28" s="6"/>
      <c r="J28" s="15"/>
    </row>
    <row r="29" ht="17" customHeight="1" spans="1:10" x14ac:dyDescent="0.25">
      <c r="A29" s="12">
        <f>IF($B$7="","",IF(18&lt;=DAY(EOMONTH($B$7,0)),DATE(YEAR($B$7),MONTH($B$7),18),""))</f>
      </c>
      <c r="B29" s="13">
        <f>IF(A29="","",A29)</f>
      </c>
      <c r="C29" s="14"/>
      <c r="D29" s="14"/>
      <c r="E29" s="9"/>
      <c r="F29" s="10">
        <f>IF(AND(ISNUMBER(C29),ISNUMBER(D29)),ROUND(MOD(D29-C29,1)*24-N(E29)/60,2),"")</f>
      </c>
      <c r="G29" s="10">
        <f>IF(A29="","",IF(OR(WEEKDAY(A29,2)&gt;$E$8,SUMPRODUCT((Feiertage!$A$2:$A$120=A29)*(((Feiertage!$C$2:$C$120="alle")+ISNUMBER(SEARCH(" "&amp;IFERROR(VLOOKUP($I$7,Feiertage!$E$2:$F$17,2,FALSE),"--")&amp;" "," "&amp;Feiertage!$C$2:$C$120&amp;" ")))&gt;0))&gt;0,J29="F"),0,$I$8))</f>
      </c>
      <c r="H29" s="10">
        <f>IF(OR(A29="",AND(F29="",J29="")),"",IF(OR(J29="U",J29="K"),0,N(F29)-N(G29)))</f>
      </c>
      <c r="I29" s="6"/>
      <c r="J29" s="15"/>
    </row>
    <row r="30" ht="17" customHeight="1" spans="1:10" x14ac:dyDescent="0.25">
      <c r="A30" s="12">
        <f>IF($B$7="","",IF(19&lt;=DAY(EOMONTH($B$7,0)),DATE(YEAR($B$7),MONTH($B$7),19),""))</f>
      </c>
      <c r="B30" s="13">
        <f>IF(A30="","",A30)</f>
      </c>
      <c r="C30" s="14"/>
      <c r="D30" s="14"/>
      <c r="E30" s="9"/>
      <c r="F30" s="10">
        <f>IF(AND(ISNUMBER(C30),ISNUMBER(D30)),ROUND(MOD(D30-C30,1)*24-N(E30)/60,2),"")</f>
      </c>
      <c r="G30" s="10">
        <f>IF(A30="","",IF(OR(WEEKDAY(A30,2)&gt;$E$8,SUMPRODUCT((Feiertage!$A$2:$A$120=A30)*(((Feiertage!$C$2:$C$120="alle")+ISNUMBER(SEARCH(" "&amp;IFERROR(VLOOKUP($I$7,Feiertage!$E$2:$F$17,2,FALSE),"--")&amp;" "," "&amp;Feiertage!$C$2:$C$120&amp;" ")))&gt;0))&gt;0,J30="F"),0,$I$8))</f>
      </c>
      <c r="H30" s="10">
        <f>IF(OR(A30="",AND(F30="",J30="")),"",IF(OR(J30="U",J30="K"),0,N(F30)-N(G30)))</f>
      </c>
      <c r="I30" s="6"/>
      <c r="J30" s="15"/>
    </row>
    <row r="31" ht="17" customHeight="1" spans="1:10" x14ac:dyDescent="0.25">
      <c r="A31" s="12">
        <f>IF($B$7="","",IF(20&lt;=DAY(EOMONTH($B$7,0)),DATE(YEAR($B$7),MONTH($B$7),20),""))</f>
      </c>
      <c r="B31" s="13">
        <f>IF(A31="","",A31)</f>
      </c>
      <c r="C31" s="14"/>
      <c r="D31" s="14"/>
      <c r="E31" s="9"/>
      <c r="F31" s="10">
        <f>IF(AND(ISNUMBER(C31),ISNUMBER(D31)),ROUND(MOD(D31-C31,1)*24-N(E31)/60,2),"")</f>
      </c>
      <c r="G31" s="10">
        <f>IF(A31="","",IF(OR(WEEKDAY(A31,2)&gt;$E$8,SUMPRODUCT((Feiertage!$A$2:$A$120=A31)*(((Feiertage!$C$2:$C$120="alle")+ISNUMBER(SEARCH(" "&amp;IFERROR(VLOOKUP($I$7,Feiertage!$E$2:$F$17,2,FALSE),"--")&amp;" "," "&amp;Feiertage!$C$2:$C$120&amp;" ")))&gt;0))&gt;0,J31="F"),0,$I$8))</f>
      </c>
      <c r="H31" s="10">
        <f>IF(OR(A31="",AND(F31="",J31="")),"",IF(OR(J31="U",J31="K"),0,N(F31)-N(G31)))</f>
      </c>
      <c r="I31" s="6"/>
      <c r="J31" s="15"/>
    </row>
    <row r="32" ht="17" customHeight="1" spans="1:10" x14ac:dyDescent="0.25">
      <c r="A32" s="12">
        <f>IF($B$7="","",IF(21&lt;=DAY(EOMONTH($B$7,0)),DATE(YEAR($B$7),MONTH($B$7),21),""))</f>
      </c>
      <c r="B32" s="13">
        <f>IF(A32="","",A32)</f>
      </c>
      <c r="C32" s="14"/>
      <c r="D32" s="14"/>
      <c r="E32" s="9"/>
      <c r="F32" s="10">
        <f>IF(AND(ISNUMBER(C32),ISNUMBER(D32)),ROUND(MOD(D32-C32,1)*24-N(E32)/60,2),"")</f>
      </c>
      <c r="G32" s="10">
        <f>IF(A32="","",IF(OR(WEEKDAY(A32,2)&gt;$E$8,SUMPRODUCT((Feiertage!$A$2:$A$120=A32)*(((Feiertage!$C$2:$C$120="alle")+ISNUMBER(SEARCH(" "&amp;IFERROR(VLOOKUP($I$7,Feiertage!$E$2:$F$17,2,FALSE),"--")&amp;" "," "&amp;Feiertage!$C$2:$C$120&amp;" ")))&gt;0))&gt;0,J32="F"),0,$I$8))</f>
      </c>
      <c r="H32" s="10">
        <f>IF(OR(A32="",AND(F32="",J32="")),"",IF(OR(J32="U",J32="K"),0,N(F32)-N(G32)))</f>
      </c>
      <c r="I32" s="6"/>
      <c r="J32" s="15"/>
    </row>
    <row r="33" ht="17" customHeight="1" spans="1:10" x14ac:dyDescent="0.25">
      <c r="A33" s="12">
        <f>IF($B$7="","",IF(22&lt;=DAY(EOMONTH($B$7,0)),DATE(YEAR($B$7),MONTH($B$7),22),""))</f>
      </c>
      <c r="B33" s="13">
        <f>IF(A33="","",A33)</f>
      </c>
      <c r="C33" s="14"/>
      <c r="D33" s="14"/>
      <c r="E33" s="9"/>
      <c r="F33" s="10">
        <f>IF(AND(ISNUMBER(C33),ISNUMBER(D33)),ROUND(MOD(D33-C33,1)*24-N(E33)/60,2),"")</f>
      </c>
      <c r="G33" s="10">
        <f>IF(A33="","",IF(OR(WEEKDAY(A33,2)&gt;$E$8,SUMPRODUCT((Feiertage!$A$2:$A$120=A33)*(((Feiertage!$C$2:$C$120="alle")+ISNUMBER(SEARCH(" "&amp;IFERROR(VLOOKUP($I$7,Feiertage!$E$2:$F$17,2,FALSE),"--")&amp;" "," "&amp;Feiertage!$C$2:$C$120&amp;" ")))&gt;0))&gt;0,J33="F"),0,$I$8))</f>
      </c>
      <c r="H33" s="10">
        <f>IF(OR(A33="",AND(F33="",J33="")),"",IF(OR(J33="U",J33="K"),0,N(F33)-N(G33)))</f>
      </c>
      <c r="I33" s="6"/>
      <c r="J33" s="15"/>
    </row>
    <row r="34" ht="17" customHeight="1" spans="1:10" x14ac:dyDescent="0.25">
      <c r="A34" s="12">
        <f>IF($B$7="","",IF(23&lt;=DAY(EOMONTH($B$7,0)),DATE(YEAR($B$7),MONTH($B$7),23),""))</f>
      </c>
      <c r="B34" s="13">
        <f>IF(A34="","",A34)</f>
      </c>
      <c r="C34" s="14"/>
      <c r="D34" s="14"/>
      <c r="E34" s="9"/>
      <c r="F34" s="10">
        <f>IF(AND(ISNUMBER(C34),ISNUMBER(D34)),ROUND(MOD(D34-C34,1)*24-N(E34)/60,2),"")</f>
      </c>
      <c r="G34" s="10">
        <f>IF(A34="","",IF(OR(WEEKDAY(A34,2)&gt;$E$8,SUMPRODUCT((Feiertage!$A$2:$A$120=A34)*(((Feiertage!$C$2:$C$120="alle")+ISNUMBER(SEARCH(" "&amp;IFERROR(VLOOKUP($I$7,Feiertage!$E$2:$F$17,2,FALSE),"--")&amp;" "," "&amp;Feiertage!$C$2:$C$120&amp;" ")))&gt;0))&gt;0,J34="F"),0,$I$8))</f>
      </c>
      <c r="H34" s="10">
        <f>IF(OR(A34="",AND(F34="",J34="")),"",IF(OR(J34="U",J34="K"),0,N(F34)-N(G34)))</f>
      </c>
      <c r="I34" s="6"/>
      <c r="J34" s="15"/>
    </row>
    <row r="35" ht="17" customHeight="1" spans="1:10" x14ac:dyDescent="0.25">
      <c r="A35" s="12">
        <f>IF($B$7="","",IF(24&lt;=DAY(EOMONTH($B$7,0)),DATE(YEAR($B$7),MONTH($B$7),24),""))</f>
      </c>
      <c r="B35" s="13">
        <f>IF(A35="","",A35)</f>
      </c>
      <c r="C35" s="14"/>
      <c r="D35" s="14"/>
      <c r="E35" s="9"/>
      <c r="F35" s="10">
        <f>IF(AND(ISNUMBER(C35),ISNUMBER(D35)),ROUND(MOD(D35-C35,1)*24-N(E35)/60,2),"")</f>
      </c>
      <c r="G35" s="10">
        <f>IF(A35="","",IF(OR(WEEKDAY(A35,2)&gt;$E$8,SUMPRODUCT((Feiertage!$A$2:$A$120=A35)*(((Feiertage!$C$2:$C$120="alle")+ISNUMBER(SEARCH(" "&amp;IFERROR(VLOOKUP($I$7,Feiertage!$E$2:$F$17,2,FALSE),"--")&amp;" "," "&amp;Feiertage!$C$2:$C$120&amp;" ")))&gt;0))&gt;0,J35="F"),0,$I$8))</f>
      </c>
      <c r="H35" s="10">
        <f>IF(OR(A35="",AND(F35="",J35="")),"",IF(OR(J35="U",J35="K"),0,N(F35)-N(G35)))</f>
      </c>
      <c r="I35" s="6"/>
      <c r="J35" s="15"/>
    </row>
    <row r="36" ht="17" customHeight="1" spans="1:10" x14ac:dyDescent="0.25">
      <c r="A36" s="12">
        <f>IF($B$7="","",IF(25&lt;=DAY(EOMONTH($B$7,0)),DATE(YEAR($B$7),MONTH($B$7),25),""))</f>
      </c>
      <c r="B36" s="13">
        <f>IF(A36="","",A36)</f>
      </c>
      <c r="C36" s="14"/>
      <c r="D36" s="14"/>
      <c r="E36" s="9"/>
      <c r="F36" s="10">
        <f>IF(AND(ISNUMBER(C36),ISNUMBER(D36)),ROUND(MOD(D36-C36,1)*24-N(E36)/60,2),"")</f>
      </c>
      <c r="G36" s="10">
        <f>IF(A36="","",IF(OR(WEEKDAY(A36,2)&gt;$E$8,SUMPRODUCT((Feiertage!$A$2:$A$120=A36)*(((Feiertage!$C$2:$C$120="alle")+ISNUMBER(SEARCH(" "&amp;IFERROR(VLOOKUP($I$7,Feiertage!$E$2:$F$17,2,FALSE),"--")&amp;" "," "&amp;Feiertage!$C$2:$C$120&amp;" ")))&gt;0))&gt;0,J36="F"),0,$I$8))</f>
      </c>
      <c r="H36" s="10">
        <f>IF(OR(A36="",AND(F36="",J36="")),"",IF(OR(J36="U",J36="K"),0,N(F36)-N(G36)))</f>
      </c>
      <c r="I36" s="6"/>
      <c r="J36" s="15"/>
    </row>
    <row r="37" ht="17" customHeight="1" spans="1:10" x14ac:dyDescent="0.25">
      <c r="A37" s="12">
        <f>IF($B$7="","",IF(26&lt;=DAY(EOMONTH($B$7,0)),DATE(YEAR($B$7),MONTH($B$7),26),""))</f>
      </c>
      <c r="B37" s="13">
        <f>IF(A37="","",A37)</f>
      </c>
      <c r="C37" s="14"/>
      <c r="D37" s="14"/>
      <c r="E37" s="9"/>
      <c r="F37" s="10">
        <f>IF(AND(ISNUMBER(C37),ISNUMBER(D37)),ROUND(MOD(D37-C37,1)*24-N(E37)/60,2),"")</f>
      </c>
      <c r="G37" s="10">
        <f>IF(A37="","",IF(OR(WEEKDAY(A37,2)&gt;$E$8,SUMPRODUCT((Feiertage!$A$2:$A$120=A37)*(((Feiertage!$C$2:$C$120="alle")+ISNUMBER(SEARCH(" "&amp;IFERROR(VLOOKUP($I$7,Feiertage!$E$2:$F$17,2,FALSE),"--")&amp;" "," "&amp;Feiertage!$C$2:$C$120&amp;" ")))&gt;0))&gt;0,J37="F"),0,$I$8))</f>
      </c>
      <c r="H37" s="10">
        <f>IF(OR(A37="",AND(F37="",J37="")),"",IF(OR(J37="U",J37="K"),0,N(F37)-N(G37)))</f>
      </c>
      <c r="I37" s="6"/>
      <c r="J37" s="15"/>
    </row>
    <row r="38" ht="17" customHeight="1" spans="1:10" x14ac:dyDescent="0.25">
      <c r="A38" s="12">
        <f>IF($B$7="","",IF(27&lt;=DAY(EOMONTH($B$7,0)),DATE(YEAR($B$7),MONTH($B$7),27),""))</f>
      </c>
      <c r="B38" s="13">
        <f>IF(A38="","",A38)</f>
      </c>
      <c r="C38" s="14"/>
      <c r="D38" s="14"/>
      <c r="E38" s="9"/>
      <c r="F38" s="10">
        <f>IF(AND(ISNUMBER(C38),ISNUMBER(D38)),ROUND(MOD(D38-C38,1)*24-N(E38)/60,2),"")</f>
      </c>
      <c r="G38" s="10">
        <f>IF(A38="","",IF(OR(WEEKDAY(A38,2)&gt;$E$8,SUMPRODUCT((Feiertage!$A$2:$A$120=A38)*(((Feiertage!$C$2:$C$120="alle")+ISNUMBER(SEARCH(" "&amp;IFERROR(VLOOKUP($I$7,Feiertage!$E$2:$F$17,2,FALSE),"--")&amp;" "," "&amp;Feiertage!$C$2:$C$120&amp;" ")))&gt;0))&gt;0,J38="F"),0,$I$8))</f>
      </c>
      <c r="H38" s="10">
        <f>IF(OR(A38="",AND(F38="",J38="")),"",IF(OR(J38="U",J38="K"),0,N(F38)-N(G38)))</f>
      </c>
      <c r="I38" s="6"/>
      <c r="J38" s="15"/>
    </row>
    <row r="39" ht="17" customHeight="1" spans="1:10" x14ac:dyDescent="0.25">
      <c r="A39" s="12">
        <f>IF($B$7="","",IF(28&lt;=DAY(EOMONTH($B$7,0)),DATE(YEAR($B$7),MONTH($B$7),28),""))</f>
      </c>
      <c r="B39" s="13">
        <f>IF(A39="","",A39)</f>
      </c>
      <c r="C39" s="14"/>
      <c r="D39" s="14"/>
      <c r="E39" s="9"/>
      <c r="F39" s="10">
        <f>IF(AND(ISNUMBER(C39),ISNUMBER(D39)),ROUND(MOD(D39-C39,1)*24-N(E39)/60,2),"")</f>
      </c>
      <c r="G39" s="10">
        <f>IF(A39="","",IF(OR(WEEKDAY(A39,2)&gt;$E$8,SUMPRODUCT((Feiertage!$A$2:$A$120=A39)*(((Feiertage!$C$2:$C$120="alle")+ISNUMBER(SEARCH(" "&amp;IFERROR(VLOOKUP($I$7,Feiertage!$E$2:$F$17,2,FALSE),"--")&amp;" "," "&amp;Feiertage!$C$2:$C$120&amp;" ")))&gt;0))&gt;0,J39="F"),0,$I$8))</f>
      </c>
      <c r="H39" s="10">
        <f>IF(OR(A39="",AND(F39="",J39="")),"",IF(OR(J39="U",J39="K"),0,N(F39)-N(G39)))</f>
      </c>
      <c r="I39" s="6"/>
      <c r="J39" s="15"/>
    </row>
    <row r="40" ht="17" customHeight="1" spans="1:10" x14ac:dyDescent="0.25">
      <c r="A40" s="12">
        <f>IF($B$7="","",IF(29&lt;=DAY(EOMONTH($B$7,0)),DATE(YEAR($B$7),MONTH($B$7),29),""))</f>
      </c>
      <c r="B40" s="13">
        <f>IF(A40="","",A40)</f>
      </c>
      <c r="C40" s="14"/>
      <c r="D40" s="14"/>
      <c r="E40" s="9"/>
      <c r="F40" s="10">
        <f>IF(AND(ISNUMBER(C40),ISNUMBER(D40)),ROUND(MOD(D40-C40,1)*24-N(E40)/60,2),"")</f>
      </c>
      <c r="G40" s="10">
        <f>IF(A40="","",IF(OR(WEEKDAY(A40,2)&gt;$E$8,SUMPRODUCT((Feiertage!$A$2:$A$120=A40)*(((Feiertage!$C$2:$C$120="alle")+ISNUMBER(SEARCH(" "&amp;IFERROR(VLOOKUP($I$7,Feiertage!$E$2:$F$17,2,FALSE),"--")&amp;" "," "&amp;Feiertage!$C$2:$C$120&amp;" ")))&gt;0))&gt;0,J40="F"),0,$I$8))</f>
      </c>
      <c r="H40" s="10">
        <f>IF(OR(A40="",AND(F40="",J40="")),"",IF(OR(J40="U",J40="K"),0,N(F40)-N(G40)))</f>
      </c>
      <c r="I40" s="6"/>
      <c r="J40" s="15"/>
    </row>
    <row r="41" ht="17" customHeight="1" spans="1:10" x14ac:dyDescent="0.25">
      <c r="A41" s="12">
        <f>IF($B$7="","",IF(30&lt;=DAY(EOMONTH($B$7,0)),DATE(YEAR($B$7),MONTH($B$7),30),""))</f>
      </c>
      <c r="B41" s="13">
        <f>IF(A41="","",A41)</f>
      </c>
      <c r="C41" s="14"/>
      <c r="D41" s="14"/>
      <c r="E41" s="9"/>
      <c r="F41" s="10">
        <f>IF(AND(ISNUMBER(C41),ISNUMBER(D41)),ROUND(MOD(D41-C41,1)*24-N(E41)/60,2),"")</f>
      </c>
      <c r="G41" s="10">
        <f>IF(A41="","",IF(OR(WEEKDAY(A41,2)&gt;$E$8,SUMPRODUCT((Feiertage!$A$2:$A$120=A41)*(((Feiertage!$C$2:$C$120="alle")+ISNUMBER(SEARCH(" "&amp;IFERROR(VLOOKUP($I$7,Feiertage!$E$2:$F$17,2,FALSE),"--")&amp;" "," "&amp;Feiertage!$C$2:$C$120&amp;" ")))&gt;0))&gt;0,J41="F"),0,$I$8))</f>
      </c>
      <c r="H41" s="10">
        <f>IF(OR(A41="",AND(F41="",J41="")),"",IF(OR(J41="U",J41="K"),0,N(F41)-N(G41)))</f>
      </c>
      <c r="I41" s="6"/>
      <c r="J41" s="15"/>
    </row>
    <row r="42" ht="17" customHeight="1" spans="1:10" x14ac:dyDescent="0.25">
      <c r="A42" s="12">
        <f>IF($B$7="","",IF(31&lt;=DAY(EOMONTH($B$7,0)),DATE(YEAR($B$7),MONTH($B$7),31),""))</f>
      </c>
      <c r="B42" s="13">
        <f>IF(A42="","",A42)</f>
      </c>
      <c r="C42" s="14"/>
      <c r="D42" s="14"/>
      <c r="E42" s="9"/>
      <c r="F42" s="10">
        <f>IF(AND(ISNUMBER(C42),ISNUMBER(D42)),ROUND(MOD(D42-C42,1)*24-N(E42)/60,2),"")</f>
      </c>
      <c r="G42" s="10">
        <f>IF(A42="","",IF(OR(WEEKDAY(A42,2)&gt;$E$8,SUMPRODUCT((Feiertage!$A$2:$A$120=A42)*(((Feiertage!$C$2:$C$120="alle")+ISNUMBER(SEARCH(" "&amp;IFERROR(VLOOKUP($I$7,Feiertage!$E$2:$F$17,2,FALSE),"--")&amp;" "," "&amp;Feiertage!$C$2:$C$120&amp;" ")))&gt;0))&gt;0,J42="F"),0,$I$8))</f>
      </c>
      <c r="H42" s="10">
        <f>IF(OR(A42="",AND(F42="",J42="")),"",IF(OR(J42="U",J42="K"),0,N(F42)-N(G42)))</f>
      </c>
      <c r="I42" s="6"/>
      <c r="J42" s="15"/>
    </row>
    <row r="44" ht="18" customHeight="1" spans="1:6" x14ac:dyDescent="0.25">
      <c r="A44" s="16" t="s">
        <v>24</v>
      </c>
      <c r="B44" s="16"/>
      <c r="C44" s="16"/>
      <c r="D44" s="16"/>
      <c r="E44" s="16"/>
      <c r="F44" s="17">
        <f>SUM(F12:F42)</f>
      </c>
    </row>
    <row r="45" ht="18" customHeight="1" spans="1:6" x14ac:dyDescent="0.25">
      <c r="A45" s="16" t="s">
        <v>25</v>
      </c>
      <c r="B45" s="16"/>
      <c r="C45" s="16"/>
      <c r="D45" s="16"/>
      <c r="E45" s="16"/>
      <c r="F45" s="17">
        <f>SUM(G12:G42)</f>
      </c>
    </row>
    <row r="46" ht="18" customHeight="1" spans="1:6" x14ac:dyDescent="0.25">
      <c r="A46" s="16" t="s">
        <v>26</v>
      </c>
      <c r="B46" s="16"/>
      <c r="C46" s="16"/>
      <c r="D46" s="16"/>
      <c r="E46" s="16"/>
      <c r="F46" s="17">
        <f>SUM(H12:H42)</f>
      </c>
    </row>
    <row r="47" ht="18" customHeight="1" spans="1:6" x14ac:dyDescent="0.25">
      <c r="A47" s="16" t="s">
        <v>27</v>
      </c>
      <c r="B47" s="16"/>
      <c r="C47" s="16"/>
      <c r="D47" s="16"/>
      <c r="E47" s="16"/>
      <c r="F47" s="18">
        <f>COUNTIF(J12:J42,"U")</f>
      </c>
    </row>
    <row r="48" ht="18" customHeight="1" spans="1:6" x14ac:dyDescent="0.25">
      <c r="A48" s="16" t="s">
        <v>28</v>
      </c>
      <c r="B48" s="16"/>
      <c r="C48" s="16"/>
      <c r="D48" s="16"/>
      <c r="E48" s="16"/>
      <c r="F48" s="18">
        <f>COUNTIF(J12:J42,"K")</f>
      </c>
    </row>
    <row r="51" spans="1:10" x14ac:dyDescent="0.25">
      <c r="A51" s="19" t="s">
        <v>29</v>
      </c>
      <c r="B51" s="20"/>
      <c r="C51" s="20"/>
      <c r="D51" s="20"/>
      <c r="G51" s="19" t="s">
        <v>30</v>
      </c>
      <c r="H51" s="20"/>
      <c r="I51" s="20"/>
      <c r="J51" s="20"/>
    </row>
  </sheetData>
  <mergeCells count="17">
    <mergeCell ref="A1:J1"/>
    <mergeCell ref="A2:J2"/>
    <mergeCell ref="A3:B3"/>
    <mergeCell ref="C3:D3"/>
    <mergeCell ref="B5:E5"/>
    <mergeCell ref="G5:H5"/>
    <mergeCell ref="B6:E6"/>
    <mergeCell ref="G6:H6"/>
    <mergeCell ref="B7:C7"/>
    <mergeCell ref="G7:H7"/>
    <mergeCell ref="C8:D8"/>
    <mergeCell ref="G8:H8"/>
    <mergeCell ref="A44:E44"/>
    <mergeCell ref="A45:E45"/>
    <mergeCell ref="A46:E46"/>
    <mergeCell ref="A47:E47"/>
    <mergeCell ref="A48:E48"/>
  </mergeCells>
  <conditionalFormatting sqref="A12:J42">
    <cfRule type="expression" dxfId="0" priority="1">
      <formula>AND($A12&lt;&gt;"",$G12=0)</formula>
    </cfRule>
  </conditionalFormatting>
  <dataValidations count="2">
    <dataValidation type="list" allowBlank="1" showInputMessage="1" prompt="Für die Feiertage" sqref="I7">
      <formula1>"Baden-Württemberg,Bayern,Berlin,Brandenburg,Bremen,Hamburg,Hessen,Mecklenburg-Vorpommern,Niedersachsen,Nordrhein-Westfalen,Rheinland-Pfalz,Saarland,Sachsen,Sachsen-Anhalt,Schleswig-Holstein,Thüringen"</formula1>
    </dataValidation>
    <dataValidation type="list" allowBlank="1" showInputMessage="1" prompt="U Urlaub, K krank, F Feiertag, ZA Zeitausgleich, S Schulung/Dienstreise" sqref="J12:J42">
      <formula1>"U,K,F,ZA,S"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J51"/>
  <sheetViews>
    <sheetView workbookViewId="0" showGridLines="0">
      <pane ySplit="11" topLeftCell="A12" activePane="bottomLeft" state="frozen"/>
      <selection pane="bottomLeft"/>
    </sheetView>
  </sheetViews>
  <sheetFormatPr defaultRowHeight="18" outlineLevelRow="0" outlineLevelCol="0" x14ac:dyDescent="55" customHeight="1"/>
  <cols>
    <col min="1" max="1" width="11" customWidth="1"/>
    <col min="2" max="2" width="6" customWidth="1"/>
    <col min="3" max="5" width="8" customWidth="1"/>
    <col min="7" max="7" width="8" customWidth="1"/>
    <col min="9" max="9" width="42" customWidth="1"/>
  </cols>
  <sheetData>
    <row r="1" ht="30" customHeight="1" spans="1:10" x14ac:dyDescent="0.25">
      <c r="A1" s="1" t="s">
        <v>31</v>
      </c>
      <c r="B1" s="1"/>
      <c r="C1" s="1"/>
      <c r="D1" s="1"/>
      <c r="E1" s="1"/>
      <c r="F1" s="1"/>
      <c r="G1" s="1"/>
      <c r="H1" s="1"/>
      <c r="I1" s="1"/>
      <c r="J1" s="1"/>
    </row>
    <row r="2" ht="30" customHeight="1" spans="1:10" x14ac:dyDescent="0.25">
      <c r="A2" s="2" t="s">
        <v>1</v>
      </c>
      <c r="B2" s="2"/>
      <c r="C2" s="2"/>
      <c r="D2" s="2"/>
      <c r="E2" s="2"/>
      <c r="F2" s="2"/>
      <c r="G2" s="2"/>
      <c r="H2" s="2"/>
      <c r="I2" s="2"/>
      <c r="J2" s="2"/>
    </row>
    <row r="3" ht="16" customHeight="1" spans="1:4" x14ac:dyDescent="0.25">
      <c r="A3" s="3" t="s">
        <v>2</v>
      </c>
      <c r="B3" s="3"/>
      <c r="C3" s="4" t="s">
        <v>3</v>
      </c>
      <c r="D3" s="4"/>
    </row>
    <row r="5" ht="20" customHeight="1" spans="1:9" x14ac:dyDescent="0.25">
      <c r="A5" s="5" t="s">
        <v>4</v>
      </c>
      <c r="B5" s="6" t="s">
        <v>32</v>
      </c>
      <c r="C5" s="6"/>
      <c r="D5" s="6"/>
      <c r="E5" s="6"/>
      <c r="G5" s="5" t="s">
        <v>5</v>
      </c>
      <c r="H5" s="5"/>
      <c r="I5" s="6" t="s">
        <v>33</v>
      </c>
    </row>
    <row r="6" ht="20" customHeight="1" spans="1:9" x14ac:dyDescent="0.25">
      <c r="A6" s="5" t="s">
        <v>6</v>
      </c>
      <c r="B6" s="6" t="s">
        <v>34</v>
      </c>
      <c r="C6" s="6"/>
      <c r="D6" s="6"/>
      <c r="E6" s="6"/>
      <c r="G6" s="5" t="s">
        <v>7</v>
      </c>
      <c r="H6" s="5"/>
      <c r="I6" s="6" t="s">
        <v>35</v>
      </c>
    </row>
    <row r="7" ht="20" customHeight="1" spans="1:9" x14ac:dyDescent="0.25">
      <c r="A7" s="5" t="s">
        <v>8</v>
      </c>
      <c r="B7" s="7">
        <v>46296</v>
      </c>
      <c r="C7" s="7"/>
      <c r="G7" s="5" t="s">
        <v>9</v>
      </c>
      <c r="H7" s="5"/>
      <c r="I7" s="6" t="s">
        <v>10</v>
      </c>
    </row>
    <row r="8" ht="20" customHeight="1" spans="1:9" x14ac:dyDescent="0.25">
      <c r="A8" s="5" t="s">
        <v>11</v>
      </c>
      <c r="B8" s="8">
        <v>40</v>
      </c>
      <c r="C8" s="5" t="s">
        <v>12</v>
      </c>
      <c r="D8" s="5"/>
      <c r="E8" s="9">
        <v>5</v>
      </c>
      <c r="G8" s="5" t="s">
        <v>13</v>
      </c>
      <c r="H8" s="5"/>
      <c r="I8" s="10">
        <f>IF(N(E8)=0,0,B8/E8)</f>
      </c>
    </row>
    <row r="11" ht="30" customHeight="1" spans="1:10" x14ac:dyDescent="0.25">
      <c r="A11" s="11" t="s">
        <v>14</v>
      </c>
      <c r="B11" s="11" t="s">
        <v>15</v>
      </c>
      <c r="C11" s="11" t="s">
        <v>16</v>
      </c>
      <c r="D11" s="11" t="s">
        <v>17</v>
      </c>
      <c r="E11" s="11" t="s">
        <v>18</v>
      </c>
      <c r="F11" s="11" t="s">
        <v>19</v>
      </c>
      <c r="G11" s="11" t="s">
        <v>20</v>
      </c>
      <c r="H11" s="11" t="s">
        <v>21</v>
      </c>
      <c r="I11" s="11" t="s">
        <v>22</v>
      </c>
      <c r="J11" s="11" t="s">
        <v>23</v>
      </c>
    </row>
    <row r="12" ht="17" customHeight="1" spans="1:10" x14ac:dyDescent="0.25">
      <c r="A12" s="12">
        <f>IF($B$7="","",IF(1&lt;=DAY(EOMONTH($B$7,0)),DATE(YEAR($B$7),MONTH($B$7),1),""))</f>
      </c>
      <c r="B12" s="13">
        <f>IF(A12="","",A12)</f>
      </c>
      <c r="C12" s="14">
        <v>0.3541666666666667</v>
      </c>
      <c r="D12" s="14">
        <v>0.7083333333333334</v>
      </c>
      <c r="E12" s="9">
        <v>30</v>
      </c>
      <c r="F12" s="10">
        <f>IF(AND(ISNUMBER(C12),ISNUMBER(D12)),ROUND(MOD(D12-C12,1)*24-N(E12)/60,2),"")</f>
      </c>
      <c r="G12" s="10">
        <f>IF(A12="","",IF(OR(WEEKDAY(A12,2)&gt;$E$8,SUMPRODUCT((Feiertage!$A$2:$A$120=A12)*(((Feiertage!$C$2:$C$120="alle")+ISNUMBER(SEARCH(" "&amp;IFERROR(VLOOKUP($I$7,Feiertage!$E$2:$F$17,2,FALSE),"--")&amp;" "," "&amp;Feiertage!$C$2:$C$120&amp;" ")))&gt;0))&gt;0,J12="F"),0,$I$8))</f>
      </c>
      <c r="H12" s="10">
        <f>IF(OR(A12="",AND(F12="",J12="")),"",IF(OR(J12="U",J12="K"),0,N(F12)-N(G12)))</f>
      </c>
      <c r="I12" s="6" t="s">
        <v>36</v>
      </c>
      <c r="J12" s="15"/>
    </row>
    <row r="13" ht="17" customHeight="1" spans="1:10" x14ac:dyDescent="0.25">
      <c r="A13" s="12">
        <f>IF($B$7="","",IF(2&lt;=DAY(EOMONTH($B$7,0)),DATE(YEAR($B$7),MONTH($B$7),2),""))</f>
      </c>
      <c r="B13" s="13">
        <f>IF(A13="","",A13)</f>
      </c>
      <c r="C13" s="14">
        <v>0.34375</v>
      </c>
      <c r="D13" s="14">
        <v>0.6979166666666666</v>
      </c>
      <c r="E13" s="9">
        <v>30</v>
      </c>
      <c r="F13" s="10">
        <f>IF(AND(ISNUMBER(C13),ISNUMBER(D13)),ROUND(MOD(D13-C13,1)*24-N(E13)/60,2),"")</f>
      </c>
      <c r="G13" s="10">
        <f>IF(A13="","",IF(OR(WEEKDAY(A13,2)&gt;$E$8,SUMPRODUCT((Feiertage!$A$2:$A$120=A13)*(((Feiertage!$C$2:$C$120="alle")+ISNUMBER(SEARCH(" "&amp;IFERROR(VLOOKUP($I$7,Feiertage!$E$2:$F$17,2,FALSE),"--")&amp;" "," "&amp;Feiertage!$C$2:$C$120&amp;" ")))&gt;0))&gt;0,J13="F"),0,$I$8))</f>
      </c>
      <c r="H13" s="10">
        <f>IF(OR(A13="",AND(F13="",J13="")),"",IF(OR(J13="U",J13="K"),0,N(F13)-N(G13)))</f>
      </c>
      <c r="I13" s="6" t="s">
        <v>37</v>
      </c>
      <c r="J13" s="15"/>
    </row>
    <row r="14" ht="17" customHeight="1" spans="1:10" x14ac:dyDescent="0.25">
      <c r="A14" s="12">
        <f>IF($B$7="","",IF(3&lt;=DAY(EOMONTH($B$7,0)),DATE(YEAR($B$7),MONTH($B$7),3),""))</f>
      </c>
      <c r="B14" s="13">
        <f>IF(A14="","",A14)</f>
      </c>
      <c r="C14" s="14"/>
      <c r="D14" s="14"/>
      <c r="E14" s="9"/>
      <c r="F14" s="10">
        <f>IF(AND(ISNUMBER(C14),ISNUMBER(D14)),ROUND(MOD(D14-C14,1)*24-N(E14)/60,2),"")</f>
      </c>
      <c r="G14" s="10">
        <f>IF(A14="","",IF(OR(WEEKDAY(A14,2)&gt;$E$8,SUMPRODUCT((Feiertage!$A$2:$A$120=A14)*(((Feiertage!$C$2:$C$120="alle")+ISNUMBER(SEARCH(" "&amp;IFERROR(VLOOKUP($I$7,Feiertage!$E$2:$F$17,2,FALSE),"--")&amp;" "," "&amp;Feiertage!$C$2:$C$120&amp;" ")))&gt;0))&gt;0,J14="F"),0,$I$8))</f>
      </c>
      <c r="H14" s="10">
        <f>IF(OR(A14="",AND(F14="",J14="")),"",IF(OR(J14="U",J14="K"),0,N(F14)-N(G14)))</f>
      </c>
      <c r="I14" s="6"/>
      <c r="J14" s="15" t="s">
        <v>38</v>
      </c>
    </row>
    <row r="15" ht="17" customHeight="1" spans="1:10" x14ac:dyDescent="0.25">
      <c r="A15" s="12">
        <f>IF($B$7="","",IF(4&lt;=DAY(EOMONTH($B$7,0)),DATE(YEAR($B$7),MONTH($B$7),4),""))</f>
      </c>
      <c r="B15" s="13">
        <f>IF(A15="","",A15)</f>
      </c>
      <c r="C15" s="14"/>
      <c r="D15" s="14"/>
      <c r="E15" s="9"/>
      <c r="F15" s="10">
        <f>IF(AND(ISNUMBER(C15),ISNUMBER(D15)),ROUND(MOD(D15-C15,1)*24-N(E15)/60,2),"")</f>
      </c>
      <c r="G15" s="10">
        <f>IF(A15="","",IF(OR(WEEKDAY(A15,2)&gt;$E$8,SUMPRODUCT((Feiertage!$A$2:$A$120=A15)*(((Feiertage!$C$2:$C$120="alle")+ISNUMBER(SEARCH(" "&amp;IFERROR(VLOOKUP($I$7,Feiertage!$E$2:$F$17,2,FALSE),"--")&amp;" "," "&amp;Feiertage!$C$2:$C$120&amp;" ")))&gt;0))&gt;0,J15="F"),0,$I$8))</f>
      </c>
      <c r="H15" s="10">
        <f>IF(OR(A15="",AND(F15="",J15="")),"",IF(OR(J15="U",J15="K"),0,N(F15)-N(G15)))</f>
      </c>
      <c r="I15" s="6"/>
      <c r="J15" s="15"/>
    </row>
    <row r="16" ht="17" customHeight="1" spans="1:10" x14ac:dyDescent="0.25">
      <c r="A16" s="12">
        <f>IF($B$7="","",IF(5&lt;=DAY(EOMONTH($B$7,0)),DATE(YEAR($B$7),MONTH($B$7),5),""))</f>
      </c>
      <c r="B16" s="13">
        <f>IF(A16="","",A16)</f>
      </c>
      <c r="C16" s="14">
        <v>0.3541666666666667</v>
      </c>
      <c r="D16" s="14">
        <v>0.71875</v>
      </c>
      <c r="E16" s="9">
        <v>45</v>
      </c>
      <c r="F16" s="10">
        <f>IF(AND(ISNUMBER(C16),ISNUMBER(D16)),ROUND(MOD(D16-C16,1)*24-N(E16)/60,2),"")</f>
      </c>
      <c r="G16" s="10">
        <f>IF(A16="","",IF(OR(WEEKDAY(A16,2)&gt;$E$8,SUMPRODUCT((Feiertage!$A$2:$A$120=A16)*(((Feiertage!$C$2:$C$120="alle")+ISNUMBER(SEARCH(" "&amp;IFERROR(VLOOKUP($I$7,Feiertage!$E$2:$F$17,2,FALSE),"--")&amp;" "," "&amp;Feiertage!$C$2:$C$120&amp;" ")))&gt;0))&gt;0,J16="F"),0,$I$8))</f>
      </c>
      <c r="H16" s="10">
        <f>IF(OR(A16="",AND(F16="",J16="")),"",IF(OR(J16="U",J16="K"),0,N(F16)-N(G16)))</f>
      </c>
      <c r="I16" s="6" t="s">
        <v>39</v>
      </c>
      <c r="J16" s="15"/>
    </row>
    <row r="17" ht="17" customHeight="1" spans="1:10" x14ac:dyDescent="0.25">
      <c r="A17" s="12">
        <f>IF($B$7="","",IF(6&lt;=DAY(EOMONTH($B$7,0)),DATE(YEAR($B$7),MONTH($B$7),6),""))</f>
      </c>
      <c r="B17" s="13">
        <f>IF(A17="","",A17)</f>
      </c>
      <c r="C17" s="14">
        <v>0.3541666666666667</v>
      </c>
      <c r="D17" s="14">
        <v>0.7083333333333334</v>
      </c>
      <c r="E17" s="9">
        <v>30</v>
      </c>
      <c r="F17" s="10">
        <f>IF(AND(ISNUMBER(C17),ISNUMBER(D17)),ROUND(MOD(D17-C17,1)*24-N(E17)/60,2),"")</f>
      </c>
      <c r="G17" s="10">
        <f>IF(A17="","",IF(OR(WEEKDAY(A17,2)&gt;$E$8,SUMPRODUCT((Feiertage!$A$2:$A$120=A17)*(((Feiertage!$C$2:$C$120="alle")+ISNUMBER(SEARCH(" "&amp;IFERROR(VLOOKUP($I$7,Feiertage!$E$2:$F$17,2,FALSE),"--")&amp;" "," "&amp;Feiertage!$C$2:$C$120&amp;" ")))&gt;0))&gt;0,J17="F"),0,$I$8))</f>
      </c>
      <c r="H17" s="10">
        <f>IF(OR(A17="",AND(F17="",J17="")),"",IF(OR(J17="U",J17="K"),0,N(F17)-N(G17)))</f>
      </c>
      <c r="I17" s="6" t="s">
        <v>39</v>
      </c>
      <c r="J17" s="15"/>
    </row>
    <row r="18" ht="17" customHeight="1" spans="1:10" x14ac:dyDescent="0.25">
      <c r="A18" s="12">
        <f>IF($B$7="","",IF(7&lt;=DAY(EOMONTH($B$7,0)),DATE(YEAR($B$7),MONTH($B$7),7),""))</f>
      </c>
      <c r="B18" s="13">
        <f>IF(A18="","",A18)</f>
      </c>
      <c r="C18" s="14">
        <v>0.375</v>
      </c>
      <c r="D18" s="14">
        <v>0.7708333333333334</v>
      </c>
      <c r="E18" s="9">
        <v>45</v>
      </c>
      <c r="F18" s="10">
        <f>IF(AND(ISNUMBER(C18),ISNUMBER(D18)),ROUND(MOD(D18-C18,1)*24-N(E18)/60,2),"")</f>
      </c>
      <c r="G18" s="10">
        <f>IF(A18="","",IF(OR(WEEKDAY(A18,2)&gt;$E$8,SUMPRODUCT((Feiertage!$A$2:$A$120=A18)*(((Feiertage!$C$2:$C$120="alle")+ISNUMBER(SEARCH(" "&amp;IFERROR(VLOOKUP($I$7,Feiertage!$E$2:$F$17,2,FALSE),"--")&amp;" "," "&amp;Feiertage!$C$2:$C$120&amp;" ")))&gt;0))&gt;0,J18="F"),0,$I$8))</f>
      </c>
      <c r="H18" s="10">
        <f>IF(OR(A18="",AND(F18="",J18="")),"",IF(OR(J18="U",J18="K"),0,N(F18)-N(G18)))</f>
      </c>
      <c r="I18" s="6" t="s">
        <v>40</v>
      </c>
      <c r="J18" s="15"/>
    </row>
    <row r="19" ht="17" customHeight="1" spans="1:10" x14ac:dyDescent="0.25">
      <c r="A19" s="12">
        <f>IF($B$7="","",IF(8&lt;=DAY(EOMONTH($B$7,0)),DATE(YEAR($B$7),MONTH($B$7),8),""))</f>
      </c>
      <c r="B19" s="13">
        <f>IF(A19="","",A19)</f>
      </c>
      <c r="C19" s="14">
        <v>0.3541666666666667</v>
      </c>
      <c r="D19" s="14">
        <v>0.7083333333333334</v>
      </c>
      <c r="E19" s="9">
        <v>30</v>
      </c>
      <c r="F19" s="10">
        <f>IF(AND(ISNUMBER(C19),ISNUMBER(D19)),ROUND(MOD(D19-C19,1)*24-N(E19)/60,2),"")</f>
      </c>
      <c r="G19" s="10">
        <f>IF(A19="","",IF(OR(WEEKDAY(A19,2)&gt;$E$8,SUMPRODUCT((Feiertage!$A$2:$A$120=A19)*(((Feiertage!$C$2:$C$120="alle")+ISNUMBER(SEARCH(" "&amp;IFERROR(VLOOKUP($I$7,Feiertage!$E$2:$F$17,2,FALSE),"--")&amp;" "," "&amp;Feiertage!$C$2:$C$120&amp;" ")))&gt;0))&gt;0,J19="F"),0,$I$8))</f>
      </c>
      <c r="H19" s="10">
        <f>IF(OR(A19="",AND(F19="",J19="")),"",IF(OR(J19="U",J19="K"),0,N(F19)-N(G19)))</f>
      </c>
      <c r="I19" s="6" t="s">
        <v>41</v>
      </c>
      <c r="J19" s="15"/>
    </row>
    <row r="20" ht="17" customHeight="1" spans="1:10" x14ac:dyDescent="0.25">
      <c r="A20" s="12">
        <f>IF($B$7="","",IF(9&lt;=DAY(EOMONTH($B$7,0)),DATE(YEAR($B$7),MONTH($B$7),9),""))</f>
      </c>
      <c r="B20" s="13">
        <f>IF(A20="","",A20)</f>
      </c>
      <c r="C20" s="14"/>
      <c r="D20" s="14"/>
      <c r="E20" s="9"/>
      <c r="F20" s="10">
        <f>IF(AND(ISNUMBER(C20),ISNUMBER(D20)),ROUND(MOD(D20-C20,1)*24-N(E20)/60,2),"")</f>
      </c>
      <c r="G20" s="10">
        <f>IF(A20="","",IF(OR(WEEKDAY(A20,2)&gt;$E$8,SUMPRODUCT((Feiertage!$A$2:$A$120=A20)*(((Feiertage!$C$2:$C$120="alle")+ISNUMBER(SEARCH(" "&amp;IFERROR(VLOOKUP($I$7,Feiertage!$E$2:$F$17,2,FALSE),"--")&amp;" "," "&amp;Feiertage!$C$2:$C$120&amp;" ")))&gt;0))&gt;0,J20="F"),0,$I$8))</f>
      </c>
      <c r="H20" s="10">
        <f>IF(OR(A20="",AND(F20="",J20="")),"",IF(OR(J20="U",J20="K"),0,N(F20)-N(G20)))</f>
      </c>
      <c r="I20" s="6"/>
      <c r="J20" s="15" t="s">
        <v>42</v>
      </c>
    </row>
    <row r="21" ht="17" customHeight="1" spans="1:10" x14ac:dyDescent="0.25">
      <c r="A21" s="12">
        <f>IF($B$7="","",IF(10&lt;=DAY(EOMONTH($B$7,0)),DATE(YEAR($B$7),MONTH($B$7),10),""))</f>
      </c>
      <c r="B21" s="13">
        <f>IF(A21="","",A21)</f>
      </c>
      <c r="C21" s="14"/>
      <c r="D21" s="14"/>
      <c r="E21" s="9"/>
      <c r="F21" s="10">
        <f>IF(AND(ISNUMBER(C21),ISNUMBER(D21)),ROUND(MOD(D21-C21,1)*24-N(E21)/60,2),"")</f>
      </c>
      <c r="G21" s="10">
        <f>IF(A21="","",IF(OR(WEEKDAY(A21,2)&gt;$E$8,SUMPRODUCT((Feiertage!$A$2:$A$120=A21)*(((Feiertage!$C$2:$C$120="alle")+ISNUMBER(SEARCH(" "&amp;IFERROR(VLOOKUP($I$7,Feiertage!$E$2:$F$17,2,FALSE),"--")&amp;" "," "&amp;Feiertage!$C$2:$C$120&amp;" ")))&gt;0))&gt;0,J21="F"),0,$I$8))</f>
      </c>
      <c r="H21" s="10">
        <f>IF(OR(A21="",AND(F21="",J21="")),"",IF(OR(J21="U",J21="K"),0,N(F21)-N(G21)))</f>
      </c>
      <c r="I21" s="6"/>
      <c r="J21" s="15"/>
    </row>
    <row r="22" ht="17" customHeight="1" spans="1:10" x14ac:dyDescent="0.25">
      <c r="A22" s="12">
        <f>IF($B$7="","",IF(11&lt;=DAY(EOMONTH($B$7,0)),DATE(YEAR($B$7),MONTH($B$7),11),""))</f>
      </c>
      <c r="B22" s="13">
        <f>IF(A22="","",A22)</f>
      </c>
      <c r="C22" s="14"/>
      <c r="D22" s="14"/>
      <c r="E22" s="9"/>
      <c r="F22" s="10">
        <f>IF(AND(ISNUMBER(C22),ISNUMBER(D22)),ROUND(MOD(D22-C22,1)*24-N(E22)/60,2),"")</f>
      </c>
      <c r="G22" s="10">
        <f>IF(A22="","",IF(OR(WEEKDAY(A22,2)&gt;$E$8,SUMPRODUCT((Feiertage!$A$2:$A$120=A22)*(((Feiertage!$C$2:$C$120="alle")+ISNUMBER(SEARCH(" "&amp;IFERROR(VLOOKUP($I$7,Feiertage!$E$2:$F$17,2,FALSE),"--")&amp;" "," "&amp;Feiertage!$C$2:$C$120&amp;" ")))&gt;0))&gt;0,J22="F"),0,$I$8))</f>
      </c>
      <c r="H22" s="10">
        <f>IF(OR(A22="",AND(F22="",J22="")),"",IF(OR(J22="U",J22="K"),0,N(F22)-N(G22)))</f>
      </c>
      <c r="I22" s="6"/>
      <c r="J22" s="15"/>
    </row>
    <row r="23" ht="17" customHeight="1" spans="1:10" x14ac:dyDescent="0.25">
      <c r="A23" s="12">
        <f>IF($B$7="","",IF(12&lt;=DAY(EOMONTH($B$7,0)),DATE(YEAR($B$7),MONTH($B$7),12),""))</f>
      </c>
      <c r="B23" s="13">
        <f>IF(A23="","",A23)</f>
      </c>
      <c r="C23" s="14">
        <v>0.3333333333333333</v>
      </c>
      <c r="D23" s="14">
        <v>0.6875</v>
      </c>
      <c r="E23" s="9">
        <v>30</v>
      </c>
      <c r="F23" s="10">
        <f>IF(AND(ISNUMBER(C23),ISNUMBER(D23)),ROUND(MOD(D23-C23,1)*24-N(E23)/60,2),"")</f>
      </c>
      <c r="G23" s="10">
        <f>IF(A23="","",IF(OR(WEEKDAY(A23,2)&gt;$E$8,SUMPRODUCT((Feiertage!$A$2:$A$120=A23)*(((Feiertage!$C$2:$C$120="alle")+ISNUMBER(SEARCH(" "&amp;IFERROR(VLOOKUP($I$7,Feiertage!$E$2:$F$17,2,FALSE),"--")&amp;" "," "&amp;Feiertage!$C$2:$C$120&amp;" ")))&gt;0))&gt;0,J23="F"),0,$I$8))</f>
      </c>
      <c r="H23" s="10">
        <f>IF(OR(A23="",AND(F23="",J23="")),"",IF(OR(J23="U",J23="K"),0,N(F23)-N(G23)))</f>
      </c>
      <c r="I23" s="6" t="s">
        <v>43</v>
      </c>
      <c r="J23" s="15"/>
    </row>
    <row r="24" ht="17" customHeight="1" spans="1:10" x14ac:dyDescent="0.25">
      <c r="A24" s="12">
        <f>IF($B$7="","",IF(13&lt;=DAY(EOMONTH($B$7,0)),DATE(YEAR($B$7),MONTH($B$7),13),""))</f>
      </c>
      <c r="B24" s="13">
        <f>IF(A24="","",A24)</f>
      </c>
      <c r="C24" s="14">
        <v>0.3541666666666667</v>
      </c>
      <c r="D24" s="14">
        <v>0.7083333333333334</v>
      </c>
      <c r="E24" s="9">
        <v>30</v>
      </c>
      <c r="F24" s="10">
        <f>IF(AND(ISNUMBER(C24),ISNUMBER(D24)),ROUND(MOD(D24-C24,1)*24-N(E24)/60,2),"")</f>
      </c>
      <c r="G24" s="10">
        <f>IF(A24="","",IF(OR(WEEKDAY(A24,2)&gt;$E$8,SUMPRODUCT((Feiertage!$A$2:$A$120=A24)*(((Feiertage!$C$2:$C$120="alle")+ISNUMBER(SEARCH(" "&amp;IFERROR(VLOOKUP($I$7,Feiertage!$E$2:$F$17,2,FALSE),"--")&amp;" "," "&amp;Feiertage!$C$2:$C$120&amp;" ")))&gt;0))&gt;0,J24="F"),0,$I$8))</f>
      </c>
      <c r="H24" s="10">
        <f>IF(OR(A24="",AND(F24="",J24="")),"",IF(OR(J24="U",J24="K"),0,N(F24)-N(G24)))</f>
      </c>
      <c r="I24" s="6" t="s">
        <v>43</v>
      </c>
      <c r="J24" s="15"/>
    </row>
    <row r="25" ht="17" customHeight="1" spans="1:10" x14ac:dyDescent="0.25">
      <c r="A25" s="12">
        <f>IF($B$7="","",IF(14&lt;=DAY(EOMONTH($B$7,0)),DATE(YEAR($B$7),MONTH($B$7),14),""))</f>
      </c>
      <c r="B25" s="13">
        <f>IF(A25="","",A25)</f>
      </c>
      <c r="C25" s="14">
        <v>0.3541666666666667</v>
      </c>
      <c r="D25" s="14">
        <v>0.7291666666666666</v>
      </c>
      <c r="E25" s="9">
        <v>45</v>
      </c>
      <c r="F25" s="10">
        <f>IF(AND(ISNUMBER(C25),ISNUMBER(D25)),ROUND(MOD(D25-C25,1)*24-N(E25)/60,2),"")</f>
      </c>
      <c r="G25" s="10">
        <f>IF(A25="","",IF(OR(WEEKDAY(A25,2)&gt;$E$8,SUMPRODUCT((Feiertage!$A$2:$A$120=A25)*(((Feiertage!$C$2:$C$120="alle")+ISNUMBER(SEARCH(" "&amp;IFERROR(VLOOKUP($I$7,Feiertage!$E$2:$F$17,2,FALSE),"--")&amp;" "," "&amp;Feiertage!$C$2:$C$120&amp;" ")))&gt;0))&gt;0,J25="F"),0,$I$8))</f>
      </c>
      <c r="H25" s="10">
        <f>IF(OR(A25="",AND(F25="",J25="")),"",IF(OR(J25="U",J25="K"),0,N(F25)-N(G25)))</f>
      </c>
      <c r="I25" s="6" t="s">
        <v>44</v>
      </c>
      <c r="J25" s="15" t="s">
        <v>45</v>
      </c>
    </row>
    <row r="26" ht="17" customHeight="1" spans="1:10" x14ac:dyDescent="0.25">
      <c r="A26" s="12">
        <f>IF($B$7="","",IF(15&lt;=DAY(EOMONTH($B$7,0)),DATE(YEAR($B$7),MONTH($B$7),15),""))</f>
      </c>
      <c r="B26" s="13">
        <f>IF(A26="","",A26)</f>
      </c>
      <c r="C26" s="14">
        <v>0.3541666666666667</v>
      </c>
      <c r="D26" s="14">
        <v>0.7083333333333334</v>
      </c>
      <c r="E26" s="9">
        <v>30</v>
      </c>
      <c r="F26" s="10">
        <f>IF(AND(ISNUMBER(C26),ISNUMBER(D26)),ROUND(MOD(D26-C26,1)*24-N(E26)/60,2),"")</f>
      </c>
      <c r="G26" s="10">
        <f>IF(A26="","",IF(OR(WEEKDAY(A26,2)&gt;$E$8,SUMPRODUCT((Feiertage!$A$2:$A$120=A26)*(((Feiertage!$C$2:$C$120="alle")+ISNUMBER(SEARCH(" "&amp;IFERROR(VLOOKUP($I$7,Feiertage!$E$2:$F$17,2,FALSE),"--")&amp;" "," "&amp;Feiertage!$C$2:$C$120&amp;" ")))&gt;0))&gt;0,J26="F"),0,$I$8))</f>
      </c>
      <c r="H26" s="10">
        <f>IF(OR(A26="",AND(F26="",J26="")),"",IF(OR(J26="U",J26="K"),0,N(F26)-N(G26)))</f>
      </c>
      <c r="I26" s="6" t="s">
        <v>46</v>
      </c>
      <c r="J26" s="15"/>
    </row>
    <row r="27" ht="17" customHeight="1" spans="1:10" x14ac:dyDescent="0.25">
      <c r="A27" s="12">
        <f>IF($B$7="","",IF(16&lt;=DAY(EOMONTH($B$7,0)),DATE(YEAR($B$7),MONTH($B$7),16),""))</f>
      </c>
      <c r="B27" s="13">
        <f>IF(A27="","",A27)</f>
      </c>
      <c r="C27" s="14">
        <v>0.3541666666666667</v>
      </c>
      <c r="D27" s="14">
        <v>0.6875</v>
      </c>
      <c r="E27" s="9">
        <v>30</v>
      </c>
      <c r="F27" s="10">
        <f>IF(AND(ISNUMBER(C27),ISNUMBER(D27)),ROUND(MOD(D27-C27,1)*24-N(E27)/60,2),"")</f>
      </c>
      <c r="G27" s="10">
        <f>IF(A27="","",IF(OR(WEEKDAY(A27,2)&gt;$E$8,SUMPRODUCT((Feiertage!$A$2:$A$120=A27)*(((Feiertage!$C$2:$C$120="alle")+ISNUMBER(SEARCH(" "&amp;IFERROR(VLOOKUP($I$7,Feiertage!$E$2:$F$17,2,FALSE),"--")&amp;" "," "&amp;Feiertage!$C$2:$C$120&amp;" ")))&gt;0))&gt;0,J27="F"),0,$I$8))</f>
      </c>
      <c r="H27" s="10">
        <f>IF(OR(A27="",AND(F27="",J27="")),"",IF(OR(J27="U",J27="K"),0,N(F27)-N(G27)))</f>
      </c>
      <c r="I27" s="6" t="s">
        <v>47</v>
      </c>
      <c r="J27" s="15"/>
    </row>
    <row r="28" ht="17" customHeight="1" spans="1:10" x14ac:dyDescent="0.25">
      <c r="A28" s="12">
        <f>IF($B$7="","",IF(17&lt;=DAY(EOMONTH($B$7,0)),DATE(YEAR($B$7),MONTH($B$7),17),""))</f>
      </c>
      <c r="B28" s="13">
        <f>IF(A28="","",A28)</f>
      </c>
      <c r="C28" s="14"/>
      <c r="D28" s="14"/>
      <c r="E28" s="9"/>
      <c r="F28" s="10">
        <f>IF(AND(ISNUMBER(C28),ISNUMBER(D28)),ROUND(MOD(D28-C28,1)*24-N(E28)/60,2),"")</f>
      </c>
      <c r="G28" s="10">
        <f>IF(A28="","",IF(OR(WEEKDAY(A28,2)&gt;$E$8,SUMPRODUCT((Feiertage!$A$2:$A$120=A28)*(((Feiertage!$C$2:$C$120="alle")+ISNUMBER(SEARCH(" "&amp;IFERROR(VLOOKUP($I$7,Feiertage!$E$2:$F$17,2,FALSE),"--")&amp;" "," "&amp;Feiertage!$C$2:$C$120&amp;" ")))&gt;0))&gt;0,J28="F"),0,$I$8))</f>
      </c>
      <c r="H28" s="10">
        <f>IF(OR(A28="",AND(F28="",J28="")),"",IF(OR(J28="U",J28="K"),0,N(F28)-N(G28)))</f>
      </c>
      <c r="I28" s="6"/>
      <c r="J28" s="15"/>
    </row>
    <row r="29" ht="17" customHeight="1" spans="1:10" x14ac:dyDescent="0.25">
      <c r="A29" s="12">
        <f>IF($B$7="","",IF(18&lt;=DAY(EOMONTH($B$7,0)),DATE(YEAR($B$7),MONTH($B$7),18),""))</f>
      </c>
      <c r="B29" s="13">
        <f>IF(A29="","",A29)</f>
      </c>
      <c r="C29" s="14"/>
      <c r="D29" s="14"/>
      <c r="E29" s="9"/>
      <c r="F29" s="10">
        <f>IF(AND(ISNUMBER(C29),ISNUMBER(D29)),ROUND(MOD(D29-C29,1)*24-N(E29)/60,2),"")</f>
      </c>
      <c r="G29" s="10">
        <f>IF(A29="","",IF(OR(WEEKDAY(A29,2)&gt;$E$8,SUMPRODUCT((Feiertage!$A$2:$A$120=A29)*(((Feiertage!$C$2:$C$120="alle")+ISNUMBER(SEARCH(" "&amp;IFERROR(VLOOKUP($I$7,Feiertage!$E$2:$F$17,2,FALSE),"--")&amp;" "," "&amp;Feiertage!$C$2:$C$120&amp;" ")))&gt;0))&gt;0,J29="F"),0,$I$8))</f>
      </c>
      <c r="H29" s="10">
        <f>IF(OR(A29="",AND(F29="",J29="")),"",IF(OR(J29="U",J29="K"),0,N(F29)-N(G29)))</f>
      </c>
      <c r="I29" s="6"/>
      <c r="J29" s="15"/>
    </row>
    <row r="30" ht="17" customHeight="1" spans="1:10" x14ac:dyDescent="0.25">
      <c r="A30" s="12">
        <f>IF($B$7="","",IF(19&lt;=DAY(EOMONTH($B$7,0)),DATE(YEAR($B$7),MONTH($B$7),19),""))</f>
      </c>
      <c r="B30" s="13">
        <f>IF(A30="","",A30)</f>
      </c>
      <c r="C30" s="14">
        <v>0.3541666666666667</v>
      </c>
      <c r="D30" s="14">
        <v>0.7291666666666666</v>
      </c>
      <c r="E30" s="9">
        <v>45</v>
      </c>
      <c r="F30" s="10">
        <f>IF(AND(ISNUMBER(C30),ISNUMBER(D30)),ROUND(MOD(D30-C30,1)*24-N(E30)/60,2),"")</f>
      </c>
      <c r="G30" s="10">
        <f>IF(A30="","",IF(OR(WEEKDAY(A30,2)&gt;$E$8,SUMPRODUCT((Feiertage!$A$2:$A$120=A30)*(((Feiertage!$C$2:$C$120="alle")+ISNUMBER(SEARCH(" "&amp;IFERROR(VLOOKUP($I$7,Feiertage!$E$2:$F$17,2,FALSE),"--")&amp;" "," "&amp;Feiertage!$C$2:$C$120&amp;" ")))&gt;0))&gt;0,J30="F"),0,$I$8))</f>
      </c>
      <c r="H30" s="10">
        <f>IF(OR(A30="",AND(F30="",J30="")),"",IF(OR(J30="U",J30="K"),0,N(F30)-N(G30)))</f>
      </c>
      <c r="I30" s="6" t="s">
        <v>48</v>
      </c>
      <c r="J30" s="15"/>
    </row>
    <row r="31" ht="17" customHeight="1" spans="1:10" x14ac:dyDescent="0.25">
      <c r="A31" s="12">
        <f>IF($B$7="","",IF(20&lt;=DAY(EOMONTH($B$7,0)),DATE(YEAR($B$7),MONTH($B$7),20),""))</f>
      </c>
      <c r="B31" s="13">
        <f>IF(A31="","",A31)</f>
      </c>
      <c r="C31" s="14">
        <v>0.3541666666666667</v>
      </c>
      <c r="D31" s="14">
        <v>0.7083333333333334</v>
      </c>
      <c r="E31" s="9">
        <v>30</v>
      </c>
      <c r="F31" s="10">
        <f>IF(AND(ISNUMBER(C31),ISNUMBER(D31)),ROUND(MOD(D31-C31,1)*24-N(E31)/60,2),"")</f>
      </c>
      <c r="G31" s="10">
        <f>IF(A31="","",IF(OR(WEEKDAY(A31,2)&gt;$E$8,SUMPRODUCT((Feiertage!$A$2:$A$120=A31)*(((Feiertage!$C$2:$C$120="alle")+ISNUMBER(SEARCH(" "&amp;IFERROR(VLOOKUP($I$7,Feiertage!$E$2:$F$17,2,FALSE),"--")&amp;" "," "&amp;Feiertage!$C$2:$C$120&amp;" ")))&gt;0))&gt;0,J31="F"),0,$I$8))</f>
      </c>
      <c r="H31" s="10">
        <f>IF(OR(A31="",AND(F31="",J31="")),"",IF(OR(J31="U",J31="K"),0,N(F31)-N(G31)))</f>
      </c>
      <c r="I31" s="6" t="s">
        <v>49</v>
      </c>
      <c r="J31" s="15"/>
    </row>
    <row r="32" ht="17" customHeight="1" spans="1:10" x14ac:dyDescent="0.25">
      <c r="A32" s="12">
        <f>IF($B$7="","",IF(21&lt;=DAY(EOMONTH($B$7,0)),DATE(YEAR($B$7),MONTH($B$7),21),""))</f>
      </c>
      <c r="B32" s="13">
        <f>IF(A32="","",A32)</f>
      </c>
      <c r="C32" s="14">
        <v>0.3333333333333333</v>
      </c>
      <c r="D32" s="14">
        <v>0.7291666666666666</v>
      </c>
      <c r="E32" s="9">
        <v>60</v>
      </c>
      <c r="F32" s="10">
        <f>IF(AND(ISNUMBER(C32),ISNUMBER(D32)),ROUND(MOD(D32-C32,1)*24-N(E32)/60,2),"")</f>
      </c>
      <c r="G32" s="10">
        <f>IF(A32="","",IF(OR(WEEKDAY(A32,2)&gt;$E$8,SUMPRODUCT((Feiertage!$A$2:$A$120=A32)*(((Feiertage!$C$2:$C$120="alle")+ISNUMBER(SEARCH(" "&amp;IFERROR(VLOOKUP($I$7,Feiertage!$E$2:$F$17,2,FALSE),"--")&amp;" "," "&amp;Feiertage!$C$2:$C$120&amp;" ")))&gt;0))&gt;0,J32="F"),0,$I$8))</f>
      </c>
      <c r="H32" s="10">
        <f>IF(OR(A32="",AND(F32="",J32="")),"",IF(OR(J32="U",J32="K"),0,N(F32)-N(G32)))</f>
      </c>
      <c r="I32" s="6" t="s">
        <v>49</v>
      </c>
      <c r="J32" s="15"/>
    </row>
    <row r="33" ht="17" customHeight="1" spans="1:10" x14ac:dyDescent="0.25">
      <c r="A33" s="12">
        <f>IF($B$7="","",IF(22&lt;=DAY(EOMONTH($B$7,0)),DATE(YEAR($B$7),MONTH($B$7),22),""))</f>
      </c>
      <c r="B33" s="13">
        <f>IF(A33="","",A33)</f>
      </c>
      <c r="C33" s="14">
        <v>0.3541666666666667</v>
      </c>
      <c r="D33" s="14">
        <v>0.7083333333333334</v>
      </c>
      <c r="E33" s="9">
        <v>30</v>
      </c>
      <c r="F33" s="10">
        <f>IF(AND(ISNUMBER(C33),ISNUMBER(D33)),ROUND(MOD(D33-C33,1)*24-N(E33)/60,2),"")</f>
      </c>
      <c r="G33" s="10">
        <f>IF(A33="","",IF(OR(WEEKDAY(A33,2)&gt;$E$8,SUMPRODUCT((Feiertage!$A$2:$A$120=A33)*(((Feiertage!$C$2:$C$120="alle")+ISNUMBER(SEARCH(" "&amp;IFERROR(VLOOKUP($I$7,Feiertage!$E$2:$F$17,2,FALSE),"--")&amp;" "," "&amp;Feiertage!$C$2:$C$120&amp;" ")))&gt;0))&gt;0,J33="F"),0,$I$8))</f>
      </c>
      <c r="H33" s="10">
        <f>IF(OR(A33="",AND(F33="",J33="")),"",IF(OR(J33="U",J33="K"),0,N(F33)-N(G33)))</f>
      </c>
      <c r="I33" s="6" t="s">
        <v>50</v>
      </c>
      <c r="J33" s="15"/>
    </row>
    <row r="34" ht="17" customHeight="1" spans="1:10" x14ac:dyDescent="0.25">
      <c r="A34" s="12">
        <f>IF($B$7="","",IF(23&lt;=DAY(EOMONTH($B$7,0)),DATE(YEAR($B$7),MONTH($B$7),23),""))</f>
      </c>
      <c r="B34" s="13">
        <f>IF(A34="","",A34)</f>
      </c>
      <c r="C34" s="14">
        <v>0.3541666666666667</v>
      </c>
      <c r="D34" s="14">
        <v>0.6875</v>
      </c>
      <c r="E34" s="9">
        <v>30</v>
      </c>
      <c r="F34" s="10">
        <f>IF(AND(ISNUMBER(C34),ISNUMBER(D34)),ROUND(MOD(D34-C34,1)*24-N(E34)/60,2),"")</f>
      </c>
      <c r="G34" s="10">
        <f>IF(A34="","",IF(OR(WEEKDAY(A34,2)&gt;$E$8,SUMPRODUCT((Feiertage!$A$2:$A$120=A34)*(((Feiertage!$C$2:$C$120="alle")+ISNUMBER(SEARCH(" "&amp;IFERROR(VLOOKUP($I$7,Feiertage!$E$2:$F$17,2,FALSE),"--")&amp;" "," "&amp;Feiertage!$C$2:$C$120&amp;" ")))&gt;0))&gt;0,J34="F"),0,$I$8))</f>
      </c>
      <c r="H34" s="10">
        <f>IF(OR(A34="",AND(F34="",J34="")),"",IF(OR(J34="U",J34="K"),0,N(F34)-N(G34)))</f>
      </c>
      <c r="I34" s="6" t="s">
        <v>51</v>
      </c>
      <c r="J34" s="15"/>
    </row>
    <row r="35" ht="17" customHeight="1" spans="1:10" x14ac:dyDescent="0.25">
      <c r="A35" s="12">
        <f>IF($B$7="","",IF(24&lt;=DAY(EOMONTH($B$7,0)),DATE(YEAR($B$7),MONTH($B$7),24),""))</f>
      </c>
      <c r="B35" s="13">
        <f>IF(A35="","",A35)</f>
      </c>
      <c r="C35" s="14"/>
      <c r="D35" s="14"/>
      <c r="E35" s="9"/>
      <c r="F35" s="10">
        <f>IF(AND(ISNUMBER(C35),ISNUMBER(D35)),ROUND(MOD(D35-C35,1)*24-N(E35)/60,2),"")</f>
      </c>
      <c r="G35" s="10">
        <f>IF(A35="","",IF(OR(WEEKDAY(A35,2)&gt;$E$8,SUMPRODUCT((Feiertage!$A$2:$A$120=A35)*(((Feiertage!$C$2:$C$120="alle")+ISNUMBER(SEARCH(" "&amp;IFERROR(VLOOKUP($I$7,Feiertage!$E$2:$F$17,2,FALSE),"--")&amp;" "," "&amp;Feiertage!$C$2:$C$120&amp;" ")))&gt;0))&gt;0,J35="F"),0,$I$8))</f>
      </c>
      <c r="H35" s="10">
        <f>IF(OR(A35="",AND(F35="",J35="")),"",IF(OR(J35="U",J35="K"),0,N(F35)-N(G35)))</f>
      </c>
      <c r="I35" s="6"/>
      <c r="J35" s="15"/>
    </row>
    <row r="36" ht="17" customHeight="1" spans="1:10" x14ac:dyDescent="0.25">
      <c r="A36" s="12">
        <f>IF($B$7="","",IF(25&lt;=DAY(EOMONTH($B$7,0)),DATE(YEAR($B$7),MONTH($B$7),25),""))</f>
      </c>
      <c r="B36" s="13">
        <f>IF(A36="","",A36)</f>
      </c>
      <c r="C36" s="14"/>
      <c r="D36" s="14"/>
      <c r="E36" s="9"/>
      <c r="F36" s="10">
        <f>IF(AND(ISNUMBER(C36),ISNUMBER(D36)),ROUND(MOD(D36-C36,1)*24-N(E36)/60,2),"")</f>
      </c>
      <c r="G36" s="10">
        <f>IF(A36="","",IF(OR(WEEKDAY(A36,2)&gt;$E$8,SUMPRODUCT((Feiertage!$A$2:$A$120=A36)*(((Feiertage!$C$2:$C$120="alle")+ISNUMBER(SEARCH(" "&amp;IFERROR(VLOOKUP($I$7,Feiertage!$E$2:$F$17,2,FALSE),"--")&amp;" "," "&amp;Feiertage!$C$2:$C$120&amp;" ")))&gt;0))&gt;0,J36="F"),0,$I$8))</f>
      </c>
      <c r="H36" s="10">
        <f>IF(OR(A36="",AND(F36="",J36="")),"",IF(OR(J36="U",J36="K"),0,N(F36)-N(G36)))</f>
      </c>
      <c r="I36" s="6"/>
      <c r="J36" s="15"/>
    </row>
    <row r="37" ht="17" customHeight="1" spans="1:10" x14ac:dyDescent="0.25">
      <c r="A37" s="12">
        <f>IF($B$7="","",IF(26&lt;=DAY(EOMONTH($B$7,0)),DATE(YEAR($B$7),MONTH($B$7),26),""))</f>
      </c>
      <c r="B37" s="13">
        <f>IF(A37="","",A37)</f>
      </c>
      <c r="C37" s="14">
        <v>0.3541666666666667</v>
      </c>
      <c r="D37" s="14">
        <v>0.75</v>
      </c>
      <c r="E37" s="9">
        <v>45</v>
      </c>
      <c r="F37" s="10">
        <f>IF(AND(ISNUMBER(C37),ISNUMBER(D37)),ROUND(MOD(D37-C37,1)*24-N(E37)/60,2),"")</f>
      </c>
      <c r="G37" s="10">
        <f>IF(A37="","",IF(OR(WEEKDAY(A37,2)&gt;$E$8,SUMPRODUCT((Feiertage!$A$2:$A$120=A37)*(((Feiertage!$C$2:$C$120="alle")+ISNUMBER(SEARCH(" "&amp;IFERROR(VLOOKUP($I$7,Feiertage!$E$2:$F$17,2,FALSE),"--")&amp;" "," "&amp;Feiertage!$C$2:$C$120&amp;" ")))&gt;0))&gt;0,J37="F"),0,$I$8))</f>
      </c>
      <c r="H37" s="10">
        <f>IF(OR(A37="",AND(F37="",J37="")),"",IF(OR(J37="U",J37="K"),0,N(F37)-N(G37)))</f>
      </c>
      <c r="I37" s="6" t="s">
        <v>52</v>
      </c>
      <c r="J37" s="15"/>
    </row>
    <row r="38" ht="17" customHeight="1" spans="1:10" x14ac:dyDescent="0.25">
      <c r="A38" s="12">
        <f>IF($B$7="","",IF(27&lt;=DAY(EOMONTH($B$7,0)),DATE(YEAR($B$7),MONTH($B$7),27),""))</f>
      </c>
      <c r="B38" s="13">
        <f>IF(A38="","",A38)</f>
      </c>
      <c r="C38" s="14"/>
      <c r="D38" s="14"/>
      <c r="E38" s="9"/>
      <c r="F38" s="10">
        <f>IF(AND(ISNUMBER(C38),ISNUMBER(D38)),ROUND(MOD(D38-C38,1)*24-N(E38)/60,2),"")</f>
      </c>
      <c r="G38" s="10">
        <f>IF(A38="","",IF(OR(WEEKDAY(A38,2)&gt;$E$8,SUMPRODUCT((Feiertage!$A$2:$A$120=A38)*(((Feiertage!$C$2:$C$120="alle")+ISNUMBER(SEARCH(" "&amp;IFERROR(VLOOKUP($I$7,Feiertage!$E$2:$F$17,2,FALSE),"--")&amp;" "," "&amp;Feiertage!$C$2:$C$120&amp;" ")))&gt;0))&gt;0,J38="F"),0,$I$8))</f>
      </c>
      <c r="H38" s="10">
        <f>IF(OR(A38="",AND(F38="",J38="")),"",IF(OR(J38="U",J38="K"),0,N(F38)-N(G38)))</f>
      </c>
      <c r="I38" s="6"/>
      <c r="J38" s="15" t="s">
        <v>53</v>
      </c>
    </row>
    <row r="39" ht="17" customHeight="1" spans="1:10" x14ac:dyDescent="0.25">
      <c r="A39" s="12">
        <f>IF($B$7="","",IF(28&lt;=DAY(EOMONTH($B$7,0)),DATE(YEAR($B$7),MONTH($B$7),28),""))</f>
      </c>
      <c r="B39" s="13">
        <f>IF(A39="","",A39)</f>
      </c>
      <c r="C39" s="14">
        <v>0.3541666666666667</v>
      </c>
      <c r="D39" s="14">
        <v>0.7083333333333334</v>
      </c>
      <c r="E39" s="9">
        <v>30</v>
      </c>
      <c r="F39" s="10">
        <f>IF(AND(ISNUMBER(C39),ISNUMBER(D39)),ROUND(MOD(D39-C39,1)*24-N(E39)/60,2),"")</f>
      </c>
      <c r="G39" s="10">
        <f>IF(A39="","",IF(OR(WEEKDAY(A39,2)&gt;$E$8,SUMPRODUCT((Feiertage!$A$2:$A$120=A39)*(((Feiertage!$C$2:$C$120="alle")+ISNUMBER(SEARCH(" "&amp;IFERROR(VLOOKUP($I$7,Feiertage!$E$2:$F$17,2,FALSE),"--")&amp;" "," "&amp;Feiertage!$C$2:$C$120&amp;" ")))&gt;0))&gt;0,J39="F"),0,$I$8))</f>
      </c>
      <c r="H39" s="10">
        <f>IF(OR(A39="",AND(F39="",J39="")),"",IF(OR(J39="U",J39="K"),0,N(F39)-N(G39)))</f>
      </c>
      <c r="I39" s="6" t="s">
        <v>54</v>
      </c>
      <c r="J39" s="15"/>
    </row>
    <row r="40" ht="17" customHeight="1" spans="1:10" x14ac:dyDescent="0.25">
      <c r="A40" s="12">
        <f>IF($B$7="","",IF(29&lt;=DAY(EOMONTH($B$7,0)),DATE(YEAR($B$7),MONTH($B$7),29),""))</f>
      </c>
      <c r="B40" s="13">
        <f>IF(A40="","",A40)</f>
      </c>
      <c r="C40" s="14">
        <v>0.375</v>
      </c>
      <c r="D40" s="14">
        <v>0.7604166666666666</v>
      </c>
      <c r="E40" s="9">
        <v>45</v>
      </c>
      <c r="F40" s="10">
        <f>IF(AND(ISNUMBER(C40),ISNUMBER(D40)),ROUND(MOD(D40-C40,1)*24-N(E40)/60,2),"")</f>
      </c>
      <c r="G40" s="10">
        <f>IF(A40="","",IF(OR(WEEKDAY(A40,2)&gt;$E$8,SUMPRODUCT((Feiertage!$A$2:$A$120=A40)*(((Feiertage!$C$2:$C$120="alle")+ISNUMBER(SEARCH(" "&amp;IFERROR(VLOOKUP($I$7,Feiertage!$E$2:$F$17,2,FALSE),"--")&amp;" "," "&amp;Feiertage!$C$2:$C$120&amp;" ")))&gt;0))&gt;0,J40="F"),0,$I$8))</f>
      </c>
      <c r="H40" s="10">
        <f>IF(OR(A40="",AND(F40="",J40="")),"",IF(OR(J40="U",J40="K"),0,N(F40)-N(G40)))</f>
      </c>
      <c r="I40" s="6" t="s">
        <v>55</v>
      </c>
      <c r="J40" s="15"/>
    </row>
    <row r="41" ht="17" customHeight="1" spans="1:10" x14ac:dyDescent="0.25">
      <c r="A41" s="12">
        <f>IF($B$7="","",IF(30&lt;=DAY(EOMONTH($B$7,0)),DATE(YEAR($B$7),MONTH($B$7),30),""))</f>
      </c>
      <c r="B41" s="13">
        <f>IF(A41="","",A41)</f>
      </c>
      <c r="C41" s="14">
        <v>0.3541666666666667</v>
      </c>
      <c r="D41" s="14">
        <v>0.6875</v>
      </c>
      <c r="E41" s="9">
        <v>30</v>
      </c>
      <c r="F41" s="10">
        <f>IF(AND(ISNUMBER(C41),ISNUMBER(D41)),ROUND(MOD(D41-C41,1)*24-N(E41)/60,2),"")</f>
      </c>
      <c r="G41" s="10">
        <f>IF(A41="","",IF(OR(WEEKDAY(A41,2)&gt;$E$8,SUMPRODUCT((Feiertage!$A$2:$A$120=A41)*(((Feiertage!$C$2:$C$120="alle")+ISNUMBER(SEARCH(" "&amp;IFERROR(VLOOKUP($I$7,Feiertage!$E$2:$F$17,2,FALSE),"--")&amp;" "," "&amp;Feiertage!$C$2:$C$120&amp;" ")))&gt;0))&gt;0,J41="F"),0,$I$8))</f>
      </c>
      <c r="H41" s="10">
        <f>IF(OR(A41="",AND(F41="",J41="")),"",IF(OR(J41="U",J41="K"),0,N(F41)-N(G41)))</f>
      </c>
      <c r="I41" s="6" t="s">
        <v>56</v>
      </c>
      <c r="J41" s="15"/>
    </row>
    <row r="42" ht="17" customHeight="1" spans="1:10" x14ac:dyDescent="0.25">
      <c r="A42" s="12">
        <f>IF($B$7="","",IF(31&lt;=DAY(EOMONTH($B$7,0)),DATE(YEAR($B$7),MONTH($B$7),31),""))</f>
      </c>
      <c r="B42" s="13">
        <f>IF(A42="","",A42)</f>
      </c>
      <c r="C42" s="14"/>
      <c r="D42" s="14"/>
      <c r="E42" s="9"/>
      <c r="F42" s="10">
        <f>IF(AND(ISNUMBER(C42),ISNUMBER(D42)),ROUND(MOD(D42-C42,1)*24-N(E42)/60,2),"")</f>
      </c>
      <c r="G42" s="10">
        <f>IF(A42="","",IF(OR(WEEKDAY(A42,2)&gt;$E$8,SUMPRODUCT((Feiertage!$A$2:$A$120=A42)*(((Feiertage!$C$2:$C$120="alle")+ISNUMBER(SEARCH(" "&amp;IFERROR(VLOOKUP($I$7,Feiertage!$E$2:$F$17,2,FALSE),"--")&amp;" "," "&amp;Feiertage!$C$2:$C$120&amp;" ")))&gt;0))&gt;0,J42="F"),0,$I$8))</f>
      </c>
      <c r="H42" s="10">
        <f>IF(OR(A42="",AND(F42="",J42="")),"",IF(OR(J42="U",J42="K"),0,N(F42)-N(G42)))</f>
      </c>
      <c r="I42" s="6"/>
      <c r="J42" s="15"/>
    </row>
    <row r="44" ht="18" customHeight="1" spans="1:6" x14ac:dyDescent="0.25">
      <c r="A44" s="16" t="s">
        <v>24</v>
      </c>
      <c r="B44" s="16"/>
      <c r="C44" s="16"/>
      <c r="D44" s="16"/>
      <c r="E44" s="16"/>
      <c r="F44" s="17">
        <f>SUM(F12:F42)</f>
      </c>
    </row>
    <row r="45" ht="18" customHeight="1" spans="1:6" x14ac:dyDescent="0.25">
      <c r="A45" s="16" t="s">
        <v>25</v>
      </c>
      <c r="B45" s="16"/>
      <c r="C45" s="16"/>
      <c r="D45" s="16"/>
      <c r="E45" s="16"/>
      <c r="F45" s="17">
        <f>SUM(G12:G42)</f>
      </c>
    </row>
    <row r="46" ht="18" customHeight="1" spans="1:6" x14ac:dyDescent="0.25">
      <c r="A46" s="16" t="s">
        <v>26</v>
      </c>
      <c r="B46" s="16"/>
      <c r="C46" s="16"/>
      <c r="D46" s="16"/>
      <c r="E46" s="16"/>
      <c r="F46" s="17">
        <f>SUM(H12:H42)</f>
      </c>
    </row>
    <row r="47" ht="18" customHeight="1" spans="1:6" x14ac:dyDescent="0.25">
      <c r="A47" s="16" t="s">
        <v>27</v>
      </c>
      <c r="B47" s="16"/>
      <c r="C47" s="16"/>
      <c r="D47" s="16"/>
      <c r="E47" s="16"/>
      <c r="F47" s="18">
        <f>COUNTIF(J12:J42,"U")</f>
      </c>
    </row>
    <row r="48" ht="18" customHeight="1" spans="1:6" x14ac:dyDescent="0.25">
      <c r="A48" s="16" t="s">
        <v>28</v>
      </c>
      <c r="B48" s="16"/>
      <c r="C48" s="16"/>
      <c r="D48" s="16"/>
      <c r="E48" s="16"/>
      <c r="F48" s="18">
        <f>COUNTIF(J12:J42,"K")</f>
      </c>
    </row>
    <row r="51" spans="1:10" x14ac:dyDescent="0.25">
      <c r="A51" s="19" t="s">
        <v>29</v>
      </c>
      <c r="B51" s="20"/>
      <c r="C51" s="20"/>
      <c r="D51" s="20"/>
      <c r="G51" s="19" t="s">
        <v>30</v>
      </c>
      <c r="H51" s="20"/>
      <c r="I51" s="20"/>
      <c r="J51" s="20"/>
    </row>
  </sheetData>
  <mergeCells count="17">
    <mergeCell ref="A1:J1"/>
    <mergeCell ref="A2:J2"/>
    <mergeCell ref="A3:B3"/>
    <mergeCell ref="C3:D3"/>
    <mergeCell ref="B5:E5"/>
    <mergeCell ref="G5:H5"/>
    <mergeCell ref="B6:E6"/>
    <mergeCell ref="G6:H6"/>
    <mergeCell ref="B7:C7"/>
    <mergeCell ref="G7:H7"/>
    <mergeCell ref="C8:D8"/>
    <mergeCell ref="G8:H8"/>
    <mergeCell ref="A44:E44"/>
    <mergeCell ref="A45:E45"/>
    <mergeCell ref="A46:E46"/>
    <mergeCell ref="A47:E47"/>
    <mergeCell ref="A48:E48"/>
  </mergeCells>
  <conditionalFormatting sqref="A12:J42">
    <cfRule type="expression" dxfId="1" priority="1">
      <formula>AND($A12&lt;&gt;"",$G12=0)</formula>
    </cfRule>
  </conditionalFormatting>
  <dataValidations count="2">
    <dataValidation type="list" allowBlank="1" showInputMessage="1" prompt="Für die Feiertage" sqref="I7">
      <formula1>"Baden-Württemberg,Bayern,Berlin,Brandenburg,Bremen,Hamburg,Hessen,Mecklenburg-Vorpommern,Niedersachsen,Nordrhein-Westfalen,Rheinland-Pfalz,Saarland,Sachsen,Sachsen-Anhalt,Schleswig-Holstein,Thüringen"</formula1>
    </dataValidation>
    <dataValidation type="list" allowBlank="1" showInputMessage="1" prompt="U Urlaub, K krank, F Feiertag, ZA Zeitausgleich, S Schulung/Dienstreise" sqref="J12:J42">
      <formula1>"U,K,F,ZA,S"</formula1>
    </dataValidation>
  </dataValidation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B5563"/>
    <pageSetUpPr fitToPage="1"/>
  </sheetPr>
  <dimension ref="A1:F56"/>
  <sheetViews>
    <sheetView workbookViewId="0" showGridLines="0"/>
  </sheetViews>
  <sheetFormatPr defaultRowHeight="18" outlineLevelRow="0" outlineLevelCol="0" x14ac:dyDescent="55" customHeight="1"/>
  <cols>
    <col min="1" max="1" width="12" customWidth="1"/>
    <col min="2" max="2" width="28" customWidth="1"/>
    <col min="3" max="3" width="30" customWidth="1"/>
    <col min="4" max="4" width="3" customWidth="1"/>
    <col min="5" max="5" width="26" customWidth="1"/>
    <col min="6" max="6" width="8" customWidth="1"/>
  </cols>
  <sheetData>
    <row r="1" ht="22" customHeight="1" spans="1:6" x14ac:dyDescent="0.25">
      <c r="A1" s="11" t="s">
        <v>14</v>
      </c>
      <c r="B1" s="11" t="s">
        <v>57</v>
      </c>
      <c r="C1" s="11" t="s">
        <v>58</v>
      </c>
      <c r="E1" s="11" t="s">
        <v>9</v>
      </c>
      <c r="F1" s="11" t="s">
        <v>59</v>
      </c>
    </row>
    <row r="2" spans="1:6" x14ac:dyDescent="0.25">
      <c r="A2" s="21">
        <v>46023</v>
      </c>
      <c r="B2" s="6" t="s">
        <v>60</v>
      </c>
      <c r="C2" s="6" t="s">
        <v>61</v>
      </c>
      <c r="E2" s="6" t="s">
        <v>62</v>
      </c>
      <c r="F2" s="6" t="s">
        <v>63</v>
      </c>
    </row>
    <row r="3" spans="1:6" x14ac:dyDescent="0.25">
      <c r="A3" s="21">
        <v>46028</v>
      </c>
      <c r="B3" s="6" t="s">
        <v>64</v>
      </c>
      <c r="C3" s="6" t="s">
        <v>65</v>
      </c>
      <c r="E3" s="6" t="s">
        <v>66</v>
      </c>
      <c r="F3" s="6" t="s">
        <v>67</v>
      </c>
    </row>
    <row r="4" spans="1:6" x14ac:dyDescent="0.25">
      <c r="A4" s="21">
        <v>46089</v>
      </c>
      <c r="B4" s="6" t="s">
        <v>68</v>
      </c>
      <c r="C4" s="6" t="s">
        <v>69</v>
      </c>
      <c r="E4" s="6" t="s">
        <v>70</v>
      </c>
      <c r="F4" s="6" t="s">
        <v>71</v>
      </c>
    </row>
    <row r="5" spans="1:6" x14ac:dyDescent="0.25">
      <c r="A5" s="21">
        <v>46115</v>
      </c>
      <c r="B5" s="6" t="s">
        <v>72</v>
      </c>
      <c r="C5" s="6" t="s">
        <v>61</v>
      </c>
      <c r="E5" s="6" t="s">
        <v>73</v>
      </c>
      <c r="F5" s="6" t="s">
        <v>74</v>
      </c>
    </row>
    <row r="6" spans="1:6" x14ac:dyDescent="0.25">
      <c r="A6" s="21">
        <v>46118</v>
      </c>
      <c r="B6" s="6" t="s">
        <v>75</v>
      </c>
      <c r="C6" s="6" t="s">
        <v>61</v>
      </c>
      <c r="E6" s="6" t="s">
        <v>76</v>
      </c>
      <c r="F6" s="6" t="s">
        <v>77</v>
      </c>
    </row>
    <row r="7" spans="1:6" x14ac:dyDescent="0.25">
      <c r="A7" s="21">
        <v>46143</v>
      </c>
      <c r="B7" s="6" t="s">
        <v>78</v>
      </c>
      <c r="C7" s="6" t="s">
        <v>61</v>
      </c>
      <c r="E7" s="6" t="s">
        <v>79</v>
      </c>
      <c r="F7" s="6" t="s">
        <v>80</v>
      </c>
    </row>
    <row r="8" spans="1:6" x14ac:dyDescent="0.25">
      <c r="A8" s="21">
        <v>46156</v>
      </c>
      <c r="B8" s="6" t="s">
        <v>81</v>
      </c>
      <c r="C8" s="6" t="s">
        <v>61</v>
      </c>
      <c r="E8" s="6" t="s">
        <v>10</v>
      </c>
      <c r="F8" s="6" t="s">
        <v>82</v>
      </c>
    </row>
    <row r="9" spans="1:6" x14ac:dyDescent="0.25">
      <c r="A9" s="21">
        <v>46167</v>
      </c>
      <c r="B9" s="6" t="s">
        <v>83</v>
      </c>
      <c r="C9" s="6" t="s">
        <v>61</v>
      </c>
      <c r="E9" s="6" t="s">
        <v>84</v>
      </c>
      <c r="F9" s="6" t="s">
        <v>85</v>
      </c>
    </row>
    <row r="10" spans="1:6" x14ac:dyDescent="0.25">
      <c r="A10" s="21">
        <v>46177</v>
      </c>
      <c r="B10" s="6" t="s">
        <v>86</v>
      </c>
      <c r="C10" s="6" t="s">
        <v>87</v>
      </c>
      <c r="E10" s="6" t="s">
        <v>88</v>
      </c>
      <c r="F10" s="6" t="s">
        <v>89</v>
      </c>
    </row>
    <row r="11" spans="1:6" x14ac:dyDescent="0.25">
      <c r="A11" s="21">
        <v>46249</v>
      </c>
      <c r="B11" s="6" t="s">
        <v>90</v>
      </c>
      <c r="C11" s="6" t="s">
        <v>91</v>
      </c>
      <c r="E11" s="6" t="s">
        <v>92</v>
      </c>
      <c r="F11" s="6" t="s">
        <v>93</v>
      </c>
    </row>
    <row r="12" spans="1:6" x14ac:dyDescent="0.25">
      <c r="A12" s="21">
        <v>46285</v>
      </c>
      <c r="B12" s="6" t="s">
        <v>94</v>
      </c>
      <c r="C12" s="6" t="s">
        <v>95</v>
      </c>
      <c r="E12" s="6" t="s">
        <v>96</v>
      </c>
      <c r="F12" s="6" t="s">
        <v>97</v>
      </c>
    </row>
    <row r="13" spans="1:6" x14ac:dyDescent="0.25">
      <c r="A13" s="21">
        <v>46298</v>
      </c>
      <c r="B13" s="6" t="s">
        <v>98</v>
      </c>
      <c r="C13" s="6" t="s">
        <v>61</v>
      </c>
      <c r="E13" s="6" t="s">
        <v>99</v>
      </c>
      <c r="F13" s="6" t="s">
        <v>91</v>
      </c>
    </row>
    <row r="14" spans="1:6" x14ac:dyDescent="0.25">
      <c r="A14" s="21">
        <v>46326</v>
      </c>
      <c r="B14" s="6" t="s">
        <v>100</v>
      </c>
      <c r="C14" s="6" t="s">
        <v>101</v>
      </c>
      <c r="E14" s="6" t="s">
        <v>102</v>
      </c>
      <c r="F14" s="6" t="s">
        <v>103</v>
      </c>
    </row>
    <row r="15" spans="1:6" x14ac:dyDescent="0.25">
      <c r="A15" s="21">
        <v>46327</v>
      </c>
      <c r="B15" s="6" t="s">
        <v>104</v>
      </c>
      <c r="C15" s="6" t="s">
        <v>105</v>
      </c>
      <c r="E15" s="6" t="s">
        <v>106</v>
      </c>
      <c r="F15" s="6" t="s">
        <v>107</v>
      </c>
    </row>
    <row r="16" spans="1:6" x14ac:dyDescent="0.25">
      <c r="A16" s="21">
        <v>46344</v>
      </c>
      <c r="B16" s="6" t="s">
        <v>108</v>
      </c>
      <c r="C16" s="6" t="s">
        <v>103</v>
      </c>
      <c r="E16" s="6" t="s">
        <v>109</v>
      </c>
      <c r="F16" s="6" t="s">
        <v>110</v>
      </c>
    </row>
    <row r="17" spans="1:6" x14ac:dyDescent="0.25">
      <c r="A17" s="21">
        <v>46381</v>
      </c>
      <c r="B17" s="6" t="s">
        <v>111</v>
      </c>
      <c r="C17" s="6" t="s">
        <v>61</v>
      </c>
      <c r="E17" s="6" t="s">
        <v>112</v>
      </c>
      <c r="F17" s="6" t="s">
        <v>95</v>
      </c>
    </row>
    <row r="18" spans="1:3" x14ac:dyDescent="0.25">
      <c r="A18" s="21">
        <v>46382</v>
      </c>
      <c r="B18" s="6" t="s">
        <v>113</v>
      </c>
      <c r="C18" s="6" t="s">
        <v>61</v>
      </c>
    </row>
    <row r="19" spans="1:3" x14ac:dyDescent="0.25">
      <c r="A19" s="21">
        <v>46388</v>
      </c>
      <c r="B19" s="6" t="s">
        <v>60</v>
      </c>
      <c r="C19" s="6" t="s">
        <v>61</v>
      </c>
    </row>
    <row r="20" spans="1:3" x14ac:dyDescent="0.25">
      <c r="A20" s="21">
        <v>46393</v>
      </c>
      <c r="B20" s="6" t="s">
        <v>64</v>
      </c>
      <c r="C20" s="6" t="s">
        <v>65</v>
      </c>
    </row>
    <row r="21" spans="1:3" x14ac:dyDescent="0.25">
      <c r="A21" s="21">
        <v>46454</v>
      </c>
      <c r="B21" s="6" t="s">
        <v>68</v>
      </c>
      <c r="C21" s="6" t="s">
        <v>69</v>
      </c>
    </row>
    <row r="22" spans="1:3" x14ac:dyDescent="0.25">
      <c r="A22" s="21">
        <v>46472</v>
      </c>
      <c r="B22" s="6" t="s">
        <v>72</v>
      </c>
      <c r="C22" s="6" t="s">
        <v>61</v>
      </c>
    </row>
    <row r="23" spans="1:3" x14ac:dyDescent="0.25">
      <c r="A23" s="21">
        <v>46475</v>
      </c>
      <c r="B23" s="6" t="s">
        <v>75</v>
      </c>
      <c r="C23" s="6" t="s">
        <v>61</v>
      </c>
    </row>
    <row r="24" spans="1:3" x14ac:dyDescent="0.25">
      <c r="A24" s="21">
        <v>46508</v>
      </c>
      <c r="B24" s="6" t="s">
        <v>78</v>
      </c>
      <c r="C24" s="6" t="s">
        <v>61</v>
      </c>
    </row>
    <row r="25" spans="1:3" x14ac:dyDescent="0.25">
      <c r="A25" s="21">
        <v>46513</v>
      </c>
      <c r="B25" s="6" t="s">
        <v>81</v>
      </c>
      <c r="C25" s="6" t="s">
        <v>61</v>
      </c>
    </row>
    <row r="26" spans="1:3" x14ac:dyDescent="0.25">
      <c r="A26" s="21">
        <v>46524</v>
      </c>
      <c r="B26" s="6" t="s">
        <v>83</v>
      </c>
      <c r="C26" s="6" t="s">
        <v>61</v>
      </c>
    </row>
    <row r="27" spans="1:3" x14ac:dyDescent="0.25">
      <c r="A27" s="21">
        <v>46534</v>
      </c>
      <c r="B27" s="6" t="s">
        <v>86</v>
      </c>
      <c r="C27" s="6" t="s">
        <v>87</v>
      </c>
    </row>
    <row r="28" spans="1:3" x14ac:dyDescent="0.25">
      <c r="A28" s="21">
        <v>46614</v>
      </c>
      <c r="B28" s="6" t="s">
        <v>90</v>
      </c>
      <c r="C28" s="6" t="s">
        <v>91</v>
      </c>
    </row>
    <row r="29" spans="1:3" x14ac:dyDescent="0.25">
      <c r="A29" s="21">
        <v>46650</v>
      </c>
      <c r="B29" s="6" t="s">
        <v>94</v>
      </c>
      <c r="C29" s="6" t="s">
        <v>95</v>
      </c>
    </row>
    <row r="30" spans="1:3" x14ac:dyDescent="0.25">
      <c r="A30" s="21">
        <v>46663</v>
      </c>
      <c r="B30" s="6" t="s">
        <v>98</v>
      </c>
      <c r="C30" s="6" t="s">
        <v>61</v>
      </c>
    </row>
    <row r="31" spans="1:3" x14ac:dyDescent="0.25">
      <c r="A31" s="21">
        <v>46691</v>
      </c>
      <c r="B31" s="6" t="s">
        <v>100</v>
      </c>
      <c r="C31" s="6" t="s">
        <v>101</v>
      </c>
    </row>
    <row r="32" spans="1:3" x14ac:dyDescent="0.25">
      <c r="A32" s="21">
        <v>46692</v>
      </c>
      <c r="B32" s="6" t="s">
        <v>104</v>
      </c>
      <c r="C32" s="6" t="s">
        <v>105</v>
      </c>
    </row>
    <row r="33" spans="1:3" x14ac:dyDescent="0.25">
      <c r="A33" s="21">
        <v>46708</v>
      </c>
      <c r="B33" s="6" t="s">
        <v>108</v>
      </c>
      <c r="C33" s="6" t="s">
        <v>103</v>
      </c>
    </row>
    <row r="34" spans="1:3" x14ac:dyDescent="0.25">
      <c r="A34" s="21">
        <v>46746</v>
      </c>
      <c r="B34" s="6" t="s">
        <v>111</v>
      </c>
      <c r="C34" s="6" t="s">
        <v>61</v>
      </c>
    </row>
    <row r="35" spans="1:3" x14ac:dyDescent="0.25">
      <c r="A35" s="21">
        <v>46747</v>
      </c>
      <c r="B35" s="6" t="s">
        <v>113</v>
      </c>
      <c r="C35" s="6" t="s">
        <v>61</v>
      </c>
    </row>
    <row r="36" spans="1:3" x14ac:dyDescent="0.25">
      <c r="A36" s="21">
        <v>46753</v>
      </c>
      <c r="B36" s="6" t="s">
        <v>60</v>
      </c>
      <c r="C36" s="6" t="s">
        <v>61</v>
      </c>
    </row>
    <row r="37" spans="1:3" x14ac:dyDescent="0.25">
      <c r="A37" s="21">
        <v>46758</v>
      </c>
      <c r="B37" s="6" t="s">
        <v>64</v>
      </c>
      <c r="C37" s="6" t="s">
        <v>65</v>
      </c>
    </row>
    <row r="38" spans="1:3" x14ac:dyDescent="0.25">
      <c r="A38" s="21">
        <v>46820</v>
      </c>
      <c r="B38" s="6" t="s">
        <v>68</v>
      </c>
      <c r="C38" s="6" t="s">
        <v>69</v>
      </c>
    </row>
    <row r="39" spans="1:3" x14ac:dyDescent="0.25">
      <c r="A39" s="21">
        <v>46857</v>
      </c>
      <c r="B39" s="6" t="s">
        <v>72</v>
      </c>
      <c r="C39" s="6" t="s">
        <v>61</v>
      </c>
    </row>
    <row r="40" spans="1:3" x14ac:dyDescent="0.25">
      <c r="A40" s="21">
        <v>46860</v>
      </c>
      <c r="B40" s="6" t="s">
        <v>75</v>
      </c>
      <c r="C40" s="6" t="s">
        <v>61</v>
      </c>
    </row>
    <row r="41" spans="1:3" x14ac:dyDescent="0.25">
      <c r="A41" s="21">
        <v>46874</v>
      </c>
      <c r="B41" s="6" t="s">
        <v>78</v>
      </c>
      <c r="C41" s="6" t="s">
        <v>61</v>
      </c>
    </row>
    <row r="42" spans="1:3" x14ac:dyDescent="0.25">
      <c r="A42" s="21">
        <v>46898</v>
      </c>
      <c r="B42" s="6" t="s">
        <v>81</v>
      </c>
      <c r="C42" s="6" t="s">
        <v>61</v>
      </c>
    </row>
    <row r="43" spans="1:3" x14ac:dyDescent="0.25">
      <c r="A43" s="21">
        <v>46909</v>
      </c>
      <c r="B43" s="6" t="s">
        <v>83</v>
      </c>
      <c r="C43" s="6" t="s">
        <v>61</v>
      </c>
    </row>
    <row r="44" spans="1:3" x14ac:dyDescent="0.25">
      <c r="A44" s="21">
        <v>46919</v>
      </c>
      <c r="B44" s="6" t="s">
        <v>86</v>
      </c>
      <c r="C44" s="6" t="s">
        <v>87</v>
      </c>
    </row>
    <row r="45" spans="1:3" x14ac:dyDescent="0.25">
      <c r="A45" s="21">
        <v>46980</v>
      </c>
      <c r="B45" s="6" t="s">
        <v>90</v>
      </c>
      <c r="C45" s="6" t="s">
        <v>91</v>
      </c>
    </row>
    <row r="46" spans="1:3" x14ac:dyDescent="0.25">
      <c r="A46" s="21">
        <v>47016</v>
      </c>
      <c r="B46" s="6" t="s">
        <v>94</v>
      </c>
      <c r="C46" s="6" t="s">
        <v>95</v>
      </c>
    </row>
    <row r="47" spans="1:3" x14ac:dyDescent="0.25">
      <c r="A47" s="21">
        <v>47029</v>
      </c>
      <c r="B47" s="6" t="s">
        <v>98</v>
      </c>
      <c r="C47" s="6" t="s">
        <v>61</v>
      </c>
    </row>
    <row r="48" spans="1:3" x14ac:dyDescent="0.25">
      <c r="A48" s="21">
        <v>47057</v>
      </c>
      <c r="B48" s="6" t="s">
        <v>100</v>
      </c>
      <c r="C48" s="6" t="s">
        <v>101</v>
      </c>
    </row>
    <row r="49" spans="1:3" x14ac:dyDescent="0.25">
      <c r="A49" s="21">
        <v>47058</v>
      </c>
      <c r="B49" s="6" t="s">
        <v>104</v>
      </c>
      <c r="C49" s="6" t="s">
        <v>105</v>
      </c>
    </row>
    <row r="50" spans="1:3" x14ac:dyDescent="0.25">
      <c r="A50" s="21">
        <v>47079</v>
      </c>
      <c r="B50" s="6" t="s">
        <v>108</v>
      </c>
      <c r="C50" s="6" t="s">
        <v>103</v>
      </c>
    </row>
    <row r="51" spans="1:3" x14ac:dyDescent="0.25">
      <c r="A51" s="21">
        <v>47112</v>
      </c>
      <c r="B51" s="6" t="s">
        <v>111</v>
      </c>
      <c r="C51" s="6" t="s">
        <v>61</v>
      </c>
    </row>
    <row r="52" spans="1:3" x14ac:dyDescent="0.25">
      <c r="A52" s="21">
        <v>47113</v>
      </c>
      <c r="B52" s="6" t="s">
        <v>113</v>
      </c>
      <c r="C52" s="6" t="s">
        <v>61</v>
      </c>
    </row>
    <row r="54" ht="24" customHeight="1" spans="1:3" x14ac:dyDescent="0.25">
      <c r="A54" s="22" t="s">
        <v>114</v>
      </c>
      <c r="B54" s="22"/>
      <c r="C54" s="22"/>
    </row>
    <row r="55" ht="24" customHeight="1" spans="1:3" x14ac:dyDescent="0.25">
      <c r="A55" s="22"/>
      <c r="B55" s="22"/>
      <c r="C55" s="22"/>
    </row>
    <row r="56" ht="24" customHeight="1" spans="1:3" x14ac:dyDescent="0.25">
      <c r="A56" s="22"/>
      <c r="B56" s="22"/>
      <c r="C56" s="22"/>
    </row>
  </sheetData>
  <mergeCells count="1">
    <mergeCell ref="A54:C56"/>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5"/>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3" t="s">
        <v>115</v>
      </c>
    </row>
    <row r="2" ht="30" customHeight="1" spans="2:2" x14ac:dyDescent="0.25">
      <c r="B2" s="24" t="s">
        <v>116</v>
      </c>
    </row>
    <row r="4" ht="20" customHeight="1" spans="2:2" x14ac:dyDescent="0.25">
      <c r="B4" s="25" t="s">
        <v>117</v>
      </c>
    </row>
    <row r="5" ht="29" customHeight="1" spans="2:2" x14ac:dyDescent="0.25">
      <c r="B5" s="24" t="s">
        <v>118</v>
      </c>
    </row>
    <row r="6" ht="29" customHeight="1" spans="2:2" x14ac:dyDescent="0.25">
      <c r="B6" s="24" t="s">
        <v>119</v>
      </c>
    </row>
    <row r="7" ht="16" customHeight="1" spans="2:2" x14ac:dyDescent="0.25">
      <c r="B7" s="24" t="s">
        <v>120</v>
      </c>
    </row>
    <row r="8" ht="16" customHeight="1" spans="2:2" x14ac:dyDescent="0.25">
      <c r="B8" s="24" t="s">
        <v>121</v>
      </c>
    </row>
    <row r="10" ht="20" customHeight="1" spans="2:2" x14ac:dyDescent="0.25">
      <c r="B10" s="25" t="s">
        <v>122</v>
      </c>
    </row>
    <row r="11" ht="16" customHeight="1" spans="2:2" x14ac:dyDescent="0.25">
      <c r="B11" s="24" t="s">
        <v>123</v>
      </c>
    </row>
    <row r="12" ht="29" customHeight="1" spans="2:2" x14ac:dyDescent="0.25">
      <c r="B12" s="24" t="s">
        <v>124</v>
      </c>
    </row>
    <row r="13" ht="29" customHeight="1" spans="2:2" x14ac:dyDescent="0.25">
      <c r="B13" s="24" t="s">
        <v>125</v>
      </c>
    </row>
    <row r="14" ht="29" customHeight="1" spans="2:2" x14ac:dyDescent="0.25">
      <c r="B14" s="24" t="s">
        <v>126</v>
      </c>
    </row>
    <row r="16" ht="20" customHeight="1" spans="2:2" x14ac:dyDescent="0.25">
      <c r="B16" s="25" t="s">
        <v>127</v>
      </c>
    </row>
    <row r="17" ht="43.5" customHeight="1" spans="2:2" x14ac:dyDescent="0.25">
      <c r="B17" s="24" t="s">
        <v>128</v>
      </c>
    </row>
    <row r="18" ht="29" customHeight="1" spans="2:2" x14ac:dyDescent="0.25">
      <c r="B18" s="24" t="s">
        <v>129</v>
      </c>
    </row>
    <row r="20" spans="2:2" x14ac:dyDescent="0.25">
      <c r="B20" s="25" t="s">
        <v>130</v>
      </c>
    </row>
    <row r="21" spans="2:2" x14ac:dyDescent="0.25">
      <c r="B21" s="26" t="s">
        <v>131</v>
      </c>
    </row>
    <row r="22" spans="2:2" x14ac:dyDescent="0.25">
      <c r="B22" s="26" t="s">
        <v>132</v>
      </c>
    </row>
    <row r="23" spans="2:2" x14ac:dyDescent="0.25">
      <c r="B23" s="26" t="s">
        <v>133</v>
      </c>
    </row>
    <row r="25" ht="30" customHeight="1" spans="2:2" x14ac:dyDescent="0.25">
      <c r="B25" s="22" t="s">
        <v>134</v>
      </c>
    </row>
  </sheetData>
  <hyperlinks>
    <hyperlink ref="B21" r:id="rId1"/>
    <hyperlink ref="B22" r:id="rId2"/>
    <hyperlink ref="B23"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Stundenzettel</vt:lpstr>
      <vt:lpstr>Beispiel</vt:lpstr>
      <vt:lpstr>Feiertage</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Stundenzettel Vorlage</dc:title>
  <dc:subject>Monat und Woche auf einem Blatt, mit Pause, Saldo und Unterschrift. Die Excel-Fassung rechnet Stunden und Feiertage selbst.</dc:subject>
  <dc:description>Kostenlose Vorlage von www.teamspace.de, Stand Oktober 2026.</dc:description>
  <cp:keywords>Stundenzettel Vorlage, Vorlage, Excel</cp:keywords>
  <cp:category/>
  <cp:lastModifiedBy>teamspace</cp:lastModifiedBy>
  <dcterms:created xsi:type="dcterms:W3CDTF">2026-10-01T00:00:00Z</dcterms:created>
  <dcterms:modified xsi:type="dcterms:W3CDTF">2026-10-01T00:00:00Z</dcterms:modified>
</cp:coreProperties>
</file>