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instellungen" state="visible" r:id="rId4"/>
    <sheet sheetId="2" name="Jahresübersicht" state="visible" r:id="rId5"/>
    <sheet sheetId="3" name="Jan" state="visible" r:id="rId6"/>
    <sheet sheetId="4" name="Feb" state="visible" r:id="rId7"/>
    <sheet sheetId="5" name="Mär" state="visible" r:id="rId8"/>
    <sheet sheetId="6" name="Apr" state="visible" r:id="rId9"/>
    <sheet sheetId="7" name="Mai" state="visible" r:id="rId10"/>
    <sheet sheetId="8" name="Jun" state="visible" r:id="rId11"/>
    <sheet sheetId="9" name="Jul" state="visible" r:id="rId12"/>
    <sheet sheetId="10" name="Aug" state="visible" r:id="rId13"/>
    <sheet sheetId="11" name="Sep" state="visible" r:id="rId14"/>
    <sheet sheetId="12" name="Okt" state="visible" r:id="rId15"/>
    <sheet sheetId="13" name="Nov" state="visible" r:id="rId16"/>
    <sheet sheetId="14" name="Dez" state="visible" r:id="rId17"/>
    <sheet sheetId="15" name="Beispiel" state="visible" r:id="rId18"/>
    <sheet sheetId="16" name="Feiertage" state="visible" r:id="rId19"/>
    <sheet sheetId="17" name="Anleitung" state="visible" r:id="rId20"/>
  </sheets>
  <definedNames>
    <definedName name="_xlnm.Print_Area" localSheetId="0">'Einstellungen'!$A1:$F33</definedName>
    <definedName name="_xlnm.Print_Area" localSheetId="1">'Jahresübersicht'!$A1:$J32</definedName>
    <definedName name="_xlnm.Print_Titles" localSheetId="1">'Jahresübersicht'!$10:$10</definedName>
    <definedName name="_xlnm.Print_Area" localSheetId="2">'Jan'!$A1:$J51</definedName>
    <definedName name="_xlnm.Print_Titles" localSheetId="2">'Jan'!$9:$9</definedName>
    <definedName name="_xlnm.Print_Area" localSheetId="3">'Feb'!$A1:$J51</definedName>
    <definedName name="_xlnm.Print_Titles" localSheetId="3">'Feb'!$9:$9</definedName>
    <definedName name="_xlnm.Print_Area" localSheetId="4">'Mär'!$A1:$J51</definedName>
    <definedName name="_xlnm.Print_Titles" localSheetId="4">'Mär'!$9:$9</definedName>
    <definedName name="_xlnm.Print_Area" localSheetId="5">'Apr'!$A1:$J51</definedName>
    <definedName name="_xlnm.Print_Titles" localSheetId="5">'Apr'!$9:$9</definedName>
    <definedName name="_xlnm.Print_Area" localSheetId="6">'Mai'!$A1:$J51</definedName>
    <definedName name="_xlnm.Print_Titles" localSheetId="6">'Mai'!$9:$9</definedName>
    <definedName name="_xlnm.Print_Area" localSheetId="7">'Jun'!$A1:$J51</definedName>
    <definedName name="_xlnm.Print_Titles" localSheetId="7">'Jun'!$9:$9</definedName>
    <definedName name="_xlnm.Print_Area" localSheetId="8">'Jul'!$A1:$J51</definedName>
    <definedName name="_xlnm.Print_Titles" localSheetId="8">'Jul'!$9:$9</definedName>
    <definedName name="_xlnm.Print_Area" localSheetId="9">'Aug'!$A1:$J51</definedName>
    <definedName name="_xlnm.Print_Titles" localSheetId="9">'Aug'!$9:$9</definedName>
    <definedName name="_xlnm.Print_Area" localSheetId="10">'Sep'!$A1:$J51</definedName>
    <definedName name="_xlnm.Print_Titles" localSheetId="10">'Sep'!$9:$9</definedName>
    <definedName name="_xlnm.Print_Area" localSheetId="11">'Okt'!$A1:$J51</definedName>
    <definedName name="_xlnm.Print_Titles" localSheetId="11">'Okt'!$9:$9</definedName>
    <definedName name="_xlnm.Print_Area" localSheetId="12">'Nov'!$A1:$J51</definedName>
    <definedName name="_xlnm.Print_Titles" localSheetId="12">'Nov'!$9:$9</definedName>
    <definedName name="_xlnm.Print_Area" localSheetId="13">'Dez'!$A1:$J51</definedName>
    <definedName name="_xlnm.Print_Titles" localSheetId="13">'Dez'!$9:$9</definedName>
    <definedName name="_xlnm.Print_Area" localSheetId="14">'Beispiel'!$A1:$J32</definedName>
    <definedName name="_xlnm.Print_Titles" localSheetId="14">'Beispiel'!$10:$10</definedName>
    <definedName name="_xlnm.Print_Area" localSheetId="15">'Feiertage'!$A1:$F56</definedName>
  </definedNames>
  <calcPr calcId="171027" fullCalcOnLoad="1"/>
</workbook>
</file>

<file path=xl/comments1.xml><?xml version="1.0" encoding="utf-8"?>
<comments xmlns="http://schemas.openxmlformats.org/spreadsheetml/2006/main">
  <authors>
    <author>Author</author>
  </authors>
  <commentList>
    <comment ref="B9" authorId="0">
      <text>
        <r>
          <t>Das Kalenderjahr dieser Mappe, z. B. 2027. Die Monatsblätter setzen Datum und Wochentag danach.</t>
        </r>
      </text>
    </comment>
    <comment ref="B12" authorId="0">
      <text>
        <r>
          <t>Bei 4 zählen Montag bis Donnerstag als Arbeitstage, bei 6 auch der Samstag.</t>
        </r>
      </text>
    </comment>
    <comment ref="B14" authorId="0">
      <text>
        <r>
          <t>Gesetzlich mindestens 24 Werktage bei einer 6-Tage-Woche (§ 3 BUrlG), das sind 20 Arbeitstage bei 5 Tagen pro Woche. Vertrag oder Tarif können mehr vorsehen.</t>
        </r>
      </text>
    </comment>
    <comment ref="B16" authorId="0">
      <text>
        <r>
          <t>Überstunden mit Plus, Fehlstunden mit Minus eintragen.</t>
        </r>
      </text>
    </comment>
    <comment ref="B17" authorId="0">
      <text>
        <r>
          <t>Ab diesem Stand (plus oder minus) wird das Zeitkonto in der Jahresübersicht orange markiert. Leer lassen, wenn Sie keine Markierung möchten.</t>
        </r>
      </text>
    </comment>
  </commentList>
</comments>
</file>

<file path=xl/comments3.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4.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5.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6.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7.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8.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9.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10.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11.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12.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13.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14.xml><?xml version="1.0" encoding="utf-8"?>
<comments xmlns="http://schemas.openxmlformats.org/spreadsheetml/2006/main">
  <authors>
    <author>Author</author>
  </authors>
  <commentList>
    <comment ref="F48" authorId="0">
      <text>
        <r>
          <t>Tage mit Sollzeit, an denen weder Stunden noch ein Vermerk stehen. Sie zählen noch nicht im Saldo mit.</t>
        </r>
      </text>
    </comment>
  </commentList>
</comments>
</file>

<file path=xl/comments15.xml><?xml version="1.0" encoding="utf-8"?>
<comments xmlns="http://schemas.openxmlformats.org/spreadsheetml/2006/main">
  <authors>
    <author>Author</author>
  </authors>
  <commentList>
    <comment ref="H11" authorId="0">
      <text>
        <r>
          <t>Urlaubsanspruch 2026 (30 Tage) plus Resturlaub aus 2025 (3 Tage).</t>
        </r>
      </text>
    </comment>
  </commentList>
</comments>
</file>

<file path=xl/sharedStrings.xml><?xml version="1.0" encoding="utf-8"?>
<sst xmlns="http://schemas.openxmlformats.org/spreadsheetml/2006/main" count="654" uniqueCount="179">
  <si>
    <t>Arbeitszeiterfassung: Einstellungen</t>
  </si>
  <si>
    <t>Hier einmal im Jahr eintragen. Alle Monatsblätter und die Jahresübersicht holen Name, Jahr, Bundesland, Sollzeit und Überträge von hier.</t>
  </si>
  <si>
    <t>Weiß: hier eintragen</t>
  </si>
  <si>
    <t>Grau: wird berechnet</t>
  </si>
  <si>
    <t>Name</t>
  </si>
  <si>
    <t>Personalnummer</t>
  </si>
  <si>
    <t>Firma</t>
  </si>
  <si>
    <t>Abteilung / Team</t>
  </si>
  <si>
    <t>Jahr</t>
  </si>
  <si>
    <t>Bundesland</t>
  </si>
  <si>
    <t>Hessen</t>
  </si>
  <si>
    <t>Wochenstunden laut Vertrag</t>
  </si>
  <si>
    <t>Arbeitstage pro Woche</t>
  </si>
  <si>
    <t>Soll pro Arbeitstag (Stunden)</t>
  </si>
  <si>
    <t>Urlaubsanspruch im Jahr (Tage)</t>
  </si>
  <si>
    <t>Resturlaub aus dem Vorjahr (Tage)</t>
  </si>
  <si>
    <t>Zeitkonto aus dem Vorjahr (Stunden, + oder −)</t>
  </si>
  <si>
    <t>Hinweis ab Zeitkonto von (Stunden, optional)</t>
  </si>
  <si>
    <t>Abweichende Arbeitszeit einzelner Monate</t>
  </si>
  <si>
    <t>Nur ausfüllen, wenn sich die Arbeitszeit im Lauf des Jahres ändert, etwa beim Wechsel in Teilzeit. Leere Felder bedeuten: Werte von oben. Die grauen Spalten zeigen, was im Monat gilt.</t>
  </si>
  <si>
    <t>Monat</t>
  </si>
  <si>
    <t>Wochenstunden abweichend</t>
  </si>
  <si>
    <t>Tage/Woche abweichend</t>
  </si>
  <si>
    <t>Wochenstunden gilt</t>
  </si>
  <si>
    <t>Tage/Woche gilt</t>
  </si>
  <si>
    <t>Soll pro Tag gilt</t>
  </si>
  <si>
    <t>Januar</t>
  </si>
  <si>
    <t>Februar</t>
  </si>
  <si>
    <t>März</t>
  </si>
  <si>
    <t>April</t>
  </si>
  <si>
    <t>Mai</t>
  </si>
  <si>
    <t>Juni</t>
  </si>
  <si>
    <t>Juli</t>
  </si>
  <si>
    <t>August</t>
  </si>
  <si>
    <t>September</t>
  </si>
  <si>
    <t>Oktober</t>
  </si>
  <si>
    <t>November</t>
  </si>
  <si>
    <t>Dezember</t>
  </si>
  <si>
    <t>Jahresübersicht</t>
  </si>
  <si>
    <t>Rechnet sich aus den zwölf Monatsblättern, hier wird nichts eingetragen. Ein Klick auf den Monat öffnet das Blatt.</t>
  </si>
  <si>
    <t>Wochenstd.</t>
  </si>
  <si>
    <t>Urlaub/Jahr</t>
  </si>
  <si>
    <t>Hinweis ab</t>
  </si>
  <si>
    <t>Soll (Std.)</t>
  </si>
  <si>
    <t>Ist (Std.)</t>
  </si>
  <si>
    <t>Urlaub, krank angerechnet</t>
  </si>
  <si>
    <t>Saldo (Std.)</t>
  </si>
  <si>
    <t>Zeitkonto (Std.)</t>
  </si>
  <si>
    <t>Urlaub (Tage)</t>
  </si>
  <si>
    <t>Resturlaub (Tage)</t>
  </si>
  <si>
    <t>Krank (Tage)</t>
  </si>
  <si>
    <t>Tage ohne Eintrag</t>
  </si>
  <si>
    <t>Übertrag Vorjahr</t>
  </si>
  <si>
    <t>Jahr gesamt</t>
  </si>
  <si>
    <t>Saldo = Ist + angerechnete Stunden für Urlaub, Krankheit und Dienstreise − Soll. Gezählt werden nur Tage mit Eintrag, damit das Konto auch mitten im Jahr stimmt. Zeitkonto = Vormonat + Saldo, beginnend mit dem Übertrag aus dem Vorjahr. Resturlaub = Vormonat − genommene Urlaubstage. In der Zeile „Jahr gesamt“ stehen bei Zeitkonto und Resturlaub die Stände zum Jahresende. Orange: Zeitkonto erreicht die Hinweisgrenze (plus oder minus).</t>
  </si>
  <si>
    <t>Datum, Unterschrift Mitarbeiter/in</t>
  </si>
  <si>
    <t>Datum, Unterschrift Arbeitgeber</t>
  </si>
  <si>
    <t>Arbeitszeit Januar</t>
  </si>
  <si>
    <t>Je Tag Beginn, Ende und Pause eintragen, Abwesenheiten unter Vermerk. Name, Jahr, Bundesland und Sollzeit kommen aus dem Blatt „Einstellungen“.</t>
  </si>
  <si>
    <t>Personal-Nr.</t>
  </si>
  <si>
    <t>Tage/Woche</t>
  </si>
  <si>
    <t>Soll pro Tag</t>
  </si>
  <si>
    <t>Datum</t>
  </si>
  <si>
    <t>Tag</t>
  </si>
  <si>
    <t>Beginn</t>
  </si>
  <si>
    <t>Ende</t>
  </si>
  <si>
    <t>Pause (Min.)</t>
  </si>
  <si>
    <t>Stunden</t>
  </si>
  <si>
    <t>Soll</t>
  </si>
  <si>
    <t>Saldo</t>
  </si>
  <si>
    <t>Tätigkeit / Bemerkung</t>
  </si>
  <si>
    <t>Vermerk</t>
  </si>
  <si>
    <t>Gearbeitete Stunden (Ist)</t>
  </si>
  <si>
    <t xml:space="preserve">U Urlaub · H halber Urlaubstag · K krank · F Feiertag oder betriebsfrei · ZA Zeitausgleich (baut das Zeitkonto ab) · S Schulung oder Dienstreise (ohne Zeiten zählt das Soll).
Orange: Pause kürzer als in § 4 ArbZG vorgesehen oder mehr als 10 Stunden am Tag (§ 3 ArbZG).</t>
  </si>
  <si>
    <t>Sollstunden im Monat</t>
  </si>
  <si>
    <t>Angerechnet für Urlaub, Krankheit, Dienstreise</t>
  </si>
  <si>
    <t>Saldo des Monats (+ mehr / − weniger)</t>
  </si>
  <si>
    <t>Urlaubstage</t>
  </si>
  <si>
    <t>Krankheitstage</t>
  </si>
  <si>
    <t>Arbeitstage ohne Eintrag (am Monatsende 0)</t>
  </si>
  <si>
    <t>Datum, Unterschrift Vorgesetzte/r</t>
  </si>
  <si>
    <t>Arbeitszeit Februar</t>
  </si>
  <si>
    <t>Arbeitszeit März</t>
  </si>
  <si>
    <t>Arbeitszeit April</t>
  </si>
  <si>
    <t>Arbeitszeit Mai</t>
  </si>
  <si>
    <t>Arbeitszeit Juni</t>
  </si>
  <si>
    <t>Arbeitszeit Juli</t>
  </si>
  <si>
    <t>Arbeitszeit August</t>
  </si>
  <si>
    <t>Arbeitszeit September</t>
  </si>
  <si>
    <t>Arbeitszeit Oktober</t>
  </si>
  <si>
    <t>Arbeitszeit November</t>
  </si>
  <si>
    <t>Arbeitszeit Dezember</t>
  </si>
  <si>
    <t>Jahresübersicht (ausgefülltes Beispiel)</t>
  </si>
  <si>
    <t>So sieht die Übersicht von Lena Bauer für 2026 aus. Hier sind die Monatswerte fest eingetragen, in Ihrer Mappe holt die Jahresübersicht sie aus den zwölf Monatsblättern.</t>
  </si>
  <si>
    <t>Lena Bauer</t>
  </si>
  <si>
    <t>Müller Consulting GmbH</t>
  </si>
  <si>
    <t>Feiertag</t>
  </si>
  <si>
    <t>Gilt in (Kürzel oder „alle“)</t>
  </si>
  <si>
    <t>Kürzel</t>
  </si>
  <si>
    <t>Neujahr</t>
  </si>
  <si>
    <t>alle</t>
  </si>
  <si>
    <t>Baden-Württemberg</t>
  </si>
  <si>
    <t>BW</t>
  </si>
  <si>
    <t>Heilige Drei Könige</t>
  </si>
  <si>
    <t>BW BY ST</t>
  </si>
  <si>
    <t>Bayern</t>
  </si>
  <si>
    <t>BY</t>
  </si>
  <si>
    <t>Internationaler Frauentag</t>
  </si>
  <si>
    <t>BE MV</t>
  </si>
  <si>
    <t>Berlin</t>
  </si>
  <si>
    <t>BE</t>
  </si>
  <si>
    <t>Karfreitag</t>
  </si>
  <si>
    <t>Brandenburg</t>
  </si>
  <si>
    <t>BB</t>
  </si>
  <si>
    <t>Ostermontag</t>
  </si>
  <si>
    <t>Bremen</t>
  </si>
  <si>
    <t>HB</t>
  </si>
  <si>
    <t>Tag der Arbeit</t>
  </si>
  <si>
    <t>Hamburg</t>
  </si>
  <si>
    <t>HH</t>
  </si>
  <si>
    <t>Christi Himmelfahrt</t>
  </si>
  <si>
    <t>HE</t>
  </si>
  <si>
    <t>Pfingstmontag</t>
  </si>
  <si>
    <t>Mecklenburg-Vorpommern</t>
  </si>
  <si>
    <t>MV</t>
  </si>
  <si>
    <t>Fronleichnam</t>
  </si>
  <si>
    <t>BW BY HE NW RP SL</t>
  </si>
  <si>
    <t>Niedersachsen</t>
  </si>
  <si>
    <t>NI</t>
  </si>
  <si>
    <t>Mariä Himmelfahrt</t>
  </si>
  <si>
    <t>SL</t>
  </si>
  <si>
    <t>Nordrhein-Westfalen</t>
  </si>
  <si>
    <t>NW</t>
  </si>
  <si>
    <t>Weltkindertag</t>
  </si>
  <si>
    <t>TH</t>
  </si>
  <si>
    <t>Rheinland-Pfalz</t>
  </si>
  <si>
    <t>RP</t>
  </si>
  <si>
    <t>Tag der Deutschen Einheit</t>
  </si>
  <si>
    <t>Saarland</t>
  </si>
  <si>
    <t>Reformationstag</t>
  </si>
  <si>
    <t>BB HB HH MV NI SN ST SH TH</t>
  </si>
  <si>
    <t>Sachsen</t>
  </si>
  <si>
    <t>SN</t>
  </si>
  <si>
    <t>Allerheiligen</t>
  </si>
  <si>
    <t>BW BY NW RP SL</t>
  </si>
  <si>
    <t>Sachsen-Anhalt</t>
  </si>
  <si>
    <t>ST</t>
  </si>
  <si>
    <t>Buß- und Bettag</t>
  </si>
  <si>
    <t>Schleswig-Holstein</t>
  </si>
  <si>
    <t>SH</t>
  </si>
  <si>
    <t>1. Weihnachtstag</t>
  </si>
  <si>
    <t>Thüringen</t>
  </si>
  <si>
    <t>2. Weihnachtstag</t>
  </si>
  <si>
    <t>Gesetzliche Feiertage, berechnet für 2026 bis 2028. Nicht enthalten sind Feiertage, die nur in einzelnen Gemeinden gelten (z. B. Fronleichnam in Teilen von Sachsen und Thüringen, Mariä Himmelfahrt in Teilen Bayerns, Augsburger Friedensfest). Weitere Jahre oder Betriebsferien unten anfügen, sie werden mitgezählt. Angaben ohne Gewähr.</t>
  </si>
  <si>
    <t>So nutzen Sie die Arbeitszeiterfassung</t>
  </si>
  <si>
    <t>Eine Mappe für ein Jahr und eine Person. Zuerst das Blatt „Einstellungen“ ausfüllen, dann jeden Tag im Blatt des Monats eintragen. Die Jahresübersicht rechnet sich selbst. Für das nächste Jahr die Datei kopieren, das Jahr ändern und die Überträge eintragen.</t>
  </si>
  <si>
    <t>Einrichten (einmal im Jahr)</t>
  </si>
  <si>
    <t>1. Im Blatt „Einstellungen“ Name, Jahr, Bundesland, Wochenstunden laut Vertrag und Arbeitstage pro Woche eintragen.</t>
  </si>
  <si>
    <t>2. Urlaubsanspruch für das Jahr, Resturlaub und Zeitkonto aus dem Vorjahr eintragen. Fehlstunden mit Minus.</t>
  </si>
  <si>
    <t>3. Ändert sich die Arbeitszeit im Lauf des Jahres, etwa beim Wechsel in Teilzeit, unten in der Tabelle „Abweichende Arbeitszeit“ ab dem betroffenen Monat die neuen Werte eintragen.</t>
  </si>
  <si>
    <t>Täglich eintragen</t>
  </si>
  <si>
    <t>1. Im Blatt des Monats (Jan bis Dez) Beginn und Ende als Uhrzeit (z. B. 08:30) und die Pause in Minuten eingeben.</t>
  </si>
  <si>
    <t>2. Abwesenheiten unter „Vermerk“ auswählen: U Urlaub, H halber Urlaubstag, K krank, F Feiertag oder betriebsfrei, ZA Zeitausgleich, S Schulung oder Dienstreise.</t>
  </si>
  <si>
    <t>3. Am Monatsende prüfen, ob „Arbeitstage ohne Eintrag“ auf 0 steht, dann ausdrucken oder als PDF speichern und unterschreiben.</t>
  </si>
  <si>
    <t>So rechnet die Mappe</t>
  </si>
  <si>
    <t>Stunden = Ende minus Beginn minus Pause, auch über Mitternacht. Soll pro Tag = Wochenstunden geteilt durch Arbeitstage pro Woche. Wochenenden, gesetzliche Feiertage des Bundeslands und Tage mit F haben das Soll 0.</t>
  </si>
  <si>
    <t>Für U, K und S ohne Zeiten zählt das Tagessoll als erfüllt, für H die Hälfte. ZA lässt das Soll stehen und baut so das Zeitkonto ab. Tage ohne Eintrag zählen noch nicht, damit der Saldo auch mitten im Monat stimmt.</t>
  </si>
  <si>
    <t>Jahresübersicht: Zeitkonto = Übertrag + Summe der Monatssalden. Resturlaub = Anspruch + Rest aus dem Vorjahr − genommene Tage. Halbe Tage (H) zählen 0,5.</t>
  </si>
  <si>
    <t>Orange in den Monatsblättern: Pause kürzer als in § 4 ArbZG vorgesehen (30 Minuten bei mehr als 6 Stunden, 45 Minuten bei mehr als 9 Stunden) oder mehr als 10 Stunden am Tag (§ 3 ArbZG). Das ist ein Hinweis, keine Prüfung.</t>
  </si>
  <si>
    <t>Feiertage für 2026 bis 2028 stehen im Blatt „Feiertage“. Gemeindliche Feiertage und Betriebsferien dort anfügen oder im Monat mit F eintragen.</t>
  </si>
  <si>
    <t>Gut zu wissen</t>
  </si>
  <si>
    <t>Der gesetzliche Mindesturlaub beträgt 24 Werktage bei einer 6-Tage-Woche (§ 3 BUrlG), bei 5 Arbeitstagen also 20 Tage. Übertragener Urlaub muss in den ersten drei Monaten des Folgejahres genommen werden (§ 7 Abs. 3 BUrlG).</t>
  </si>
  <si>
    <t>Bei Minijobs und Mindestlohn: Stunden auf einem schriftlich vereinbarten Arbeitszeitkonto sind spätestens innerhalb von zwölf Kalendermonaten auszugleichen, monatlich höchstens 50 Prozent der vereinbarten Arbeitszeit (§ 2 Abs. 2 MiLoG).</t>
  </si>
  <si>
    <t>Aufzeichnungen über die Arbeitszeit mindestens zwei Jahre aufbewahren (§ 16 Abs. 2 ArbZG, § 17 MiLoG).</t>
  </si>
  <si>
    <t>Mehr Vorlagen und Erklärungen</t>
  </si>
  <si>
    <t>Erklärung und Beispiel zu dieser Vorlage: www.teamspace.de/vorlagen/arbeitszeiterfassung/</t>
  </si>
  <si>
    <t>Alle kostenlosen Vorlagen: www.teamspace.de/vorlagen/</t>
  </si>
  <si>
    <t>Zeitkonto ohne Tabelle, mit Ampel und Regeln für den Abbau: www.teamspace.de/ueberstunden-erfassen/</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</si>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</sst>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0;[Red]-#,##0.00;0.00"/>
    <numFmt numFmtId="166" formatCode="0.0;[Red]-0.0;0"/>
    <numFmt numFmtId="167" formatCode="mmmm yyyy"/>
    <numFmt numFmtId="168" formatCode="dd.mm.yyyy"/>
    <numFmt numFmtId="169" formatCode="ddd"/>
    <numFmt numFmtId="170" formatCode="hh:mm"/>
  </numFmts>
  <fonts count="12"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9"/>
      <name val="Calibri"/>
    </font>
    <font>
      <color rgb="FF0B1220"/>
      <sz val="10"/>
      <name val="Calibri"/>
    </font>
    <font>
      <i/>
      <color rgb="FF4B5563"/>
      <sz val="9"/>
      <name val="Calibri"/>
    </font>
    <font>
      <color rgb="FF1F2937"/>
      <sz val="10"/>
      <name val="Calibri"/>
    </font>
    <font>
      <b/>
      <color rgb="FF1B338B"/>
      <sz val="12"/>
      <name val="Calibri"/>
    </font>
    <font>
      <b/>
      <color rgb="FF1B338B"/>
      <sz val="10"/>
      <name val="Calibri"/>
    </font>
    <font>
      <u/>
      <color rgb="FF1F48D8"/>
      <sz val="10"/>
      <name val="Calibri"/>
    </font>
    <font>
      <b/>
      <color rgb="FF1C2F6F"/>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style="thin">
        <color rgb="FF4B5563"/>
      </top>
      <bottom/>
      <diagonal/>
    </border>
  </borders>
  <cellStyleXfs count="1">
    <xf numFmtId="0" fontId="0" fillId="0" borderId="0"/>
  </cellStyleXfs>
  <cellXfs count="4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0" fontId="5" fillId="0" borderId="1" xfId="0" applyFont="1" applyBorder="1" applyAlignment="1">
      <alignment vertical="center"/>
    </xf>
    <xf numFmtId="1" fontId="5" fillId="0" borderId="1" xfId="0" applyNumberFormat="1" applyFont="1" applyBorder="1" applyAlignment="1">
      <alignment vertical="center"/>
    </xf>
    <xf numFmtId="0" fontId="6" fillId="0" borderId="0" xfId="0" applyFont="1" applyAlignment="1">
      <alignment vertical="center" wrapText="1"/>
    </xf>
    <xf numFmtId="4" fontId="5" fillId="0" borderId="1" xfId="0" applyNumberFormat="1" applyFont="1" applyBorder="1" applyAlignment="1">
      <alignment vertical="center"/>
    </xf>
    <xf numFmtId="4" fontId="7" fillId="2" borderId="1" xfId="0" applyNumberFormat="1" applyFont="1" applyFill="1" applyBorder="1" applyAlignment="1">
      <alignment vertical="center"/>
    </xf>
    <xf numFmtId="164" fontId="5" fillId="0" borderId="1" xfId="0" applyNumberFormat="1" applyFont="1" applyBorder="1" applyAlignment="1">
      <alignment vertical="center"/>
    </xf>
    <xf numFmtId="165" fontId="5" fillId="0" borderId="1" xfId="0" applyNumberFormat="1" applyFont="1" applyBorder="1" applyAlignment="1">
      <alignment vertical="center"/>
    </xf>
    <xf numFmtId="0" fontId="8" fillId="0" borderId="0" xfId="0" applyFont="1"/>
    <xf numFmtId="0" fontId="6" fillId="0" borderId="0" xfId="0" applyFont="1" applyAlignment="1">
      <alignment vertical="top" wrapText="1"/>
    </xf>
    <xf numFmtId="0" fontId="9" fillId="3" borderId="1" xfId="0" applyFont="1" applyFill="1" applyBorder="1" applyAlignment="1">
      <alignment horizontal="left" vertical="center" wrapText="1"/>
    </xf>
    <xf numFmtId="0" fontId="7" fillId="2" borderId="1" xfId="0" applyFont="1" applyFill="1" applyBorder="1" applyAlignment="1">
      <alignment vertical="center"/>
    </xf>
    <xf numFmtId="1" fontId="7" fillId="2" borderId="1" xfId="0" applyNumberFormat="1" applyFont="1" applyFill="1" applyBorder="1" applyAlignment="1">
      <alignment vertical="center"/>
    </xf>
    <xf numFmtId="164" fontId="7" fillId="2" borderId="1" xfId="0" applyNumberFormat="1" applyFont="1" applyFill="1" applyBorder="1" applyAlignment="1">
      <alignment vertical="center"/>
    </xf>
    <xf numFmtId="165" fontId="7" fillId="2" borderId="1" xfId="0" applyNumberFormat="1" applyFont="1" applyFill="1" applyBorder="1" applyAlignment="1">
      <alignment vertical="center"/>
    </xf>
    <xf numFmtId="166" fontId="7" fillId="2" borderId="1" xfId="0" applyNumberFormat="1" applyFont="1" applyFill="1" applyBorder="1" applyAlignment="1">
      <alignment vertical="center"/>
    </xf>
    <xf numFmtId="0" fontId="10" fillId="2" borderId="1" xfId="0" applyFont="1" applyFill="1" applyBorder="1" applyAlignment="1">
      <alignment vertical="center"/>
    </xf>
    <xf numFmtId="0" fontId="11" fillId="3" borderId="1" xfId="0" applyFont="1" applyFill="1" applyBorder="1" applyAlignment="1">
      <alignment vertical="center"/>
    </xf>
    <xf numFmtId="4" fontId="11" fillId="3" borderId="1" xfId="0" applyNumberFormat="1" applyFont="1" applyFill="1" applyBorder="1" applyAlignment="1">
      <alignment vertical="center"/>
    </xf>
    <xf numFmtId="165" fontId="11" fillId="3" borderId="1" xfId="0" applyNumberFormat="1" applyFont="1" applyFill="1" applyBorder="1" applyAlignment="1">
      <alignment vertical="center"/>
    </xf>
    <xf numFmtId="166" fontId="11" fillId="3" borderId="1" xfId="0" applyNumberFormat="1" applyFont="1" applyFill="1" applyBorder="1" applyAlignment="1">
      <alignment vertical="center"/>
    </xf>
    <xf numFmtId="1" fontId="11" fillId="3" borderId="1" xfId="0" applyNumberFormat="1" applyFont="1" applyFill="1" applyBorder="1" applyAlignment="1">
      <alignment vertical="center"/>
    </xf>
    <xf numFmtId="0" fontId="4" fillId="0" borderId="2" xfId="0" applyFont="1" applyBorder="1"/>
    <xf numFmtId="0" fontId="0" fillId="0" borderId="2" xfId="0" applyBorder="1"/>
    <xf numFmtId="167" fontId="7" fillId="2" borderId="1" xfId="0" applyNumberFormat="1" applyFont="1" applyFill="1" applyBorder="1" applyAlignment="1">
      <alignment vertical="center"/>
    </xf>
    <xf numFmtId="168" fontId="7" fillId="2" borderId="1" xfId="0" applyNumberFormat="1" applyFont="1" applyFill="1" applyBorder="1" applyAlignment="1">
      <alignment vertical="center"/>
    </xf>
    <xf numFmtId="169" fontId="7" fillId="2" borderId="1" xfId="0" applyNumberFormat="1" applyFont="1" applyFill="1" applyBorder="1" applyAlignment="1">
      <alignment vertical="center"/>
    </xf>
    <xf numFmtId="170" fontId="5" fillId="0" borderId="1" xfId="0" applyNumberFormat="1" applyFont="1" applyBorder="1" applyAlignment="1">
      <alignment vertical="center"/>
    </xf>
    <xf numFmtId="0" fontId="5" fillId="0" borderId="1" xfId="0" applyFont="1" applyBorder="1" applyAlignment="1">
      <alignment horizontal="center" vertical="center"/>
    </xf>
    <xf numFmtId="164" fontId="11" fillId="3" borderId="1" xfId="0" applyNumberFormat="1" applyFont="1" applyFill="1" applyBorder="1" applyAlignment="1">
      <alignment vertical="center"/>
    </xf>
    <xf numFmtId="165" fontId="5" fillId="2" borderId="1" xfId="0" applyNumberFormat="1" applyFont="1" applyFill="1" applyBorder="1" applyAlignment="1">
      <alignment vertical="center"/>
    </xf>
    <xf numFmtId="166" fontId="5" fillId="2" borderId="1" xfId="0" applyNumberFormat="1" applyFont="1" applyFill="1" applyBorder="1" applyAlignment="1">
      <alignment vertical="center"/>
    </xf>
    <xf numFmtId="166" fontId="5" fillId="0" borderId="1" xfId="0" applyNumberFormat="1" applyFont="1" applyBorder="1" applyAlignment="1">
      <alignment vertical="center"/>
    </xf>
    <xf numFmtId="168" fontId="5" fillId="0" borderId="1" xfId="0" applyNumberFormat="1" applyFont="1" applyBorder="1" applyAlignment="1">
      <alignment vertical="center"/>
    </xf>
    <xf numFmtId="0" fontId="1" fillId="0" borderId="0" xfId="0" applyFont="1"/>
    <xf numFmtId="0" fontId="7" fillId="0" borderId="0" xfId="0" applyFont="1" applyAlignment="1">
      <alignment vertical="top" wrapText="1"/>
    </xf>
    <xf numFmtId="0" fontId="10" fillId="0" borderId="0" xfId="0" applyFont="1"/>
  </cellXfs>
  <cellStyles count="1">
    <cellStyle name="Normal" xfId="0" builtinId="0"/>
  </cellStyles>
  <dxfs count="26">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color rgb="FF4B5563"/>
      </font>
      <fill>
        <patternFill patternType="solid">
          <bgColor rgb="FFEEF4FF"/>
        </patternFill>
      </fill>
    </dxf>
    <dxf>
      <font>
        <b/>
        <color rgb="FFB35400"/>
      </font>
      <fill>
        <patternFill patternType="solid">
          <bgColor rgb="FFFFE6C2"/>
        </patternFill>
      </fill>
    </dxf>
    <dxf>
      <font>
        <b/>
        <color rgb="FFB35400"/>
      </font>
      <fill>
        <patternFill patternType="solid">
          <bgColor rgb="FFFFE6C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apos;Jan&apos;!A1" TargetMode="External"/><Relationship Id="rId2" Type="http://schemas.openxmlformats.org/officeDocument/2006/relationships/hyperlink" Target="#&apos;Feb&apos;!A1" TargetMode="External"/><Relationship Id="rId3" Type="http://schemas.openxmlformats.org/officeDocument/2006/relationships/hyperlink" Target="#&apos;M&#228;r&apos;!A1" TargetMode="External"/><Relationship Id="rId4" Type="http://schemas.openxmlformats.org/officeDocument/2006/relationships/hyperlink" Target="#&apos;Apr&apos;!A1" TargetMode="External"/><Relationship Id="rId5" Type="http://schemas.openxmlformats.org/officeDocument/2006/relationships/hyperlink" Target="#&apos;Mai&apos;!A1" TargetMode="External"/><Relationship Id="rId6" Type="http://schemas.openxmlformats.org/officeDocument/2006/relationships/hyperlink" Target="#&apos;Jun&apos;!A1" TargetMode="External"/><Relationship Id="rId7" Type="http://schemas.openxmlformats.org/officeDocument/2006/relationships/hyperlink" Target="#&apos;Jul&apos;!A1" TargetMode="External"/><Relationship Id="rId8" Type="http://schemas.openxmlformats.org/officeDocument/2006/relationships/hyperlink" Target="#&apos;Aug&apos;!A1" TargetMode="External"/><Relationship Id="rId9" Type="http://schemas.openxmlformats.org/officeDocument/2006/relationships/hyperlink" Target="#&apos;Sep&apos;!A1" TargetMode="External"/><Relationship Id="rId10" Type="http://schemas.openxmlformats.org/officeDocument/2006/relationships/hyperlink" Target="#&apos;Okt&apos;!A1" TargetMode="External"/><Relationship Id="rId11" Type="http://schemas.openxmlformats.org/officeDocument/2006/relationships/hyperlink" Target="#&apos;Nov&apos;!A1" TargetMode="External"/><Relationship Id="rId12" Type="http://schemas.openxmlformats.org/officeDocument/2006/relationships/hyperlink" Target="#&apos;Dez&apos;!A1" TargetMode="Externa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1" Type="http://schemas.openxmlformats.org/officeDocument/2006/relationships/hyperlink" Target="https://www.teamspace.de/vorlagen/arbeitszeiterfassung/"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ueberstunden-erfas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3BB0"/>
    <pageSetUpPr fitToPage="1"/>
  </sheetPr>
  <dimension ref="A1:F33"/>
  <sheetViews>
    <sheetView workbookViewId="0" showGridLines="0"/>
  </sheetViews>
  <sheetFormatPr defaultRowHeight="18" outlineLevelRow="0" outlineLevelCol="0" x14ac:dyDescent="55" customHeight="1"/>
  <cols>
    <col min="1" max="1" width="36" customWidth="1"/>
    <col min="2" max="6" width="15" customWidth="1"/>
  </cols>
  <sheetData>
    <row r="1" ht="30" customHeight="1" spans="1:6" x14ac:dyDescent="0.25">
      <c r="A1" s="1" t="s">
        <v>0</v>
      </c>
      <c r="B1" s="1"/>
      <c r="C1" s="1"/>
      <c r="D1" s="1"/>
      <c r="E1" s="1"/>
      <c r="F1" s="1"/>
    </row>
    <row r="2" ht="30" customHeight="1" spans="1:6" x14ac:dyDescent="0.25">
      <c r="A2" s="2" t="s">
        <v>1</v>
      </c>
      <c r="B2" s="2"/>
      <c r="C2" s="2"/>
      <c r="D2" s="2"/>
      <c r="E2" s="2"/>
      <c r="F2" s="2"/>
    </row>
    <row r="3" ht="16" customHeight="1" spans="1:4" x14ac:dyDescent="0.25">
      <c r="A3" s="3" t="s">
        <v>2</v>
      </c>
      <c r="B3" s="3"/>
      <c r="C3" s="4" t="s">
        <v>3</v>
      </c>
      <c r="D3" s="4"/>
    </row>
    <row r="5" ht="20" customHeight="1" spans="1:4" x14ac:dyDescent="0.25">
      <c r="A5" s="5" t="s">
        <v>4</v>
      </c>
      <c r="B5" s="6"/>
      <c r="C5" s="6"/>
      <c r="D5" s="6"/>
    </row>
    <row r="6" ht="20" customHeight="1" spans="1:2" x14ac:dyDescent="0.25">
      <c r="A6" s="5" t="s">
        <v>5</v>
      </c>
      <c r="B6" s="6"/>
    </row>
    <row r="7" ht="20" customHeight="1" spans="1:4" x14ac:dyDescent="0.25">
      <c r="A7" s="5" t="s">
        <v>6</v>
      </c>
      <c r="B7" s="6"/>
      <c r="C7" s="6"/>
      <c r="D7" s="6"/>
    </row>
    <row r="8" ht="20" customHeight="1" spans="1:4" x14ac:dyDescent="0.25">
      <c r="A8" s="5" t="s">
        <v>7</v>
      </c>
      <c r="B8" s="6"/>
      <c r="C8" s="6"/>
      <c r="D8" s="6"/>
    </row>
    <row r="9" ht="20" customHeight="1" spans="1:6" x14ac:dyDescent="0.25">
      <c r="A9" s="5" t="s">
        <v>8</v>
      </c>
      <c r="B9" s="7">
        <v>2027</v>
      </c>
      <c r="C9" s="8">
        <f>IF(COUNTIF(Feiertage!$A$2:$A$120,DATE(B9,1,1))=0,"Für dieses Jahr fehlen die Feiertage im Blatt Feiertage. Bitte dort ergänzen.","Feiertage "&amp;B9&amp;" sind hinterlegt.")</f>
      </c>
      <c r="D9" s="8"/>
      <c r="E9" s="8"/>
      <c r="F9" s="8"/>
    </row>
    <row r="10" ht="20" customHeight="1" spans="1:3" x14ac:dyDescent="0.25">
      <c r="A10" s="5" t="s">
        <v>9</v>
      </c>
      <c r="B10" s="6" t="s">
        <v>10</v>
      </c>
      <c r="C10" s="6"/>
    </row>
    <row r="11" ht="20" customHeight="1" spans="1:2" x14ac:dyDescent="0.25">
      <c r="A11" s="5" t="s">
        <v>11</v>
      </c>
      <c r="B11" s="9">
        <v>40</v>
      </c>
    </row>
    <row r="12" ht="20" customHeight="1" spans="1:2" x14ac:dyDescent="0.25">
      <c r="A12" s="5" t="s">
        <v>12</v>
      </c>
      <c r="B12" s="7">
        <v>5</v>
      </c>
    </row>
    <row r="13" ht="20" customHeight="1" spans="1:2" x14ac:dyDescent="0.25">
      <c r="A13" s="5" t="s">
        <v>13</v>
      </c>
      <c r="B13" s="10">
        <f>IF(N(B12)=0,0,B11/B12)</f>
      </c>
    </row>
    <row r="14" ht="20" customHeight="1" spans="1:2" x14ac:dyDescent="0.25">
      <c r="A14" s="5" t="s">
        <v>14</v>
      </c>
      <c r="B14" s="11">
        <v>30</v>
      </c>
    </row>
    <row r="15" ht="20" customHeight="1" spans="1:2" x14ac:dyDescent="0.25">
      <c r="A15" s="5" t="s">
        <v>15</v>
      </c>
      <c r="B15" s="11">
        <v>0</v>
      </c>
    </row>
    <row r="16" ht="20" customHeight="1" spans="1:2" x14ac:dyDescent="0.25">
      <c r="A16" s="5" t="s">
        <v>16</v>
      </c>
      <c r="B16" s="12">
        <v>0</v>
      </c>
    </row>
    <row r="17" ht="20" customHeight="1" spans="1:2" x14ac:dyDescent="0.25">
      <c r="A17" s="5" t="s">
        <v>17</v>
      </c>
      <c r="B17" s="9">
        <v>40</v>
      </c>
    </row>
    <row r="19" spans="1:6" x14ac:dyDescent="0.25">
      <c r="A19" s="13" t="s">
        <v>18</v>
      </c>
      <c r="B19" s="13"/>
      <c r="C19" s="13"/>
      <c r="D19" s="13"/>
      <c r="E19" s="13"/>
      <c r="F19" s="13"/>
    </row>
    <row r="20" ht="28" customHeight="1" spans="1:6" x14ac:dyDescent="0.25">
      <c r="A20" s="14" t="s">
        <v>19</v>
      </c>
      <c r="B20" s="14"/>
      <c r="C20" s="14"/>
      <c r="D20" s="14"/>
      <c r="E20" s="14"/>
      <c r="F20" s="14"/>
    </row>
    <row r="21" ht="30" customHeight="1" spans="1:6" x14ac:dyDescent="0.25">
      <c r="A21" s="15" t="s">
        <v>20</v>
      </c>
      <c r="B21" s="15" t="s">
        <v>21</v>
      </c>
      <c r="C21" s="15" t="s">
        <v>22</v>
      </c>
      <c r="D21" s="15" t="s">
        <v>23</v>
      </c>
      <c r="E21" s="15" t="s">
        <v>24</v>
      </c>
      <c r="F21" s="15" t="s">
        <v>25</v>
      </c>
    </row>
    <row r="22" ht="18" customHeight="1" spans="1:6" x14ac:dyDescent="0.25">
      <c r="A22" s="16" t="s">
        <v>26</v>
      </c>
      <c r="B22" s="9"/>
      <c r="C22" s="7"/>
      <c r="D22" s="10">
        <f>IF(B22="",$B$11,B22)</f>
      </c>
      <c r="E22" s="17">
        <f>IF(C22="",$B$12,C22)</f>
      </c>
      <c r="F22" s="10">
        <f>IF(N(E22)=0,0,D22/E22)</f>
      </c>
    </row>
    <row r="23" ht="18" customHeight="1" spans="1:6" x14ac:dyDescent="0.25">
      <c r="A23" s="16" t="s">
        <v>27</v>
      </c>
      <c r="B23" s="9"/>
      <c r="C23" s="7"/>
      <c r="D23" s="10">
        <f>IF(B23="",$B$11,B23)</f>
      </c>
      <c r="E23" s="17">
        <f>IF(C23="",$B$12,C23)</f>
      </c>
      <c r="F23" s="10">
        <f>IF(N(E23)=0,0,D23/E23)</f>
      </c>
    </row>
    <row r="24" ht="18" customHeight="1" spans="1:6" x14ac:dyDescent="0.25">
      <c r="A24" s="16" t="s">
        <v>28</v>
      </c>
      <c r="B24" s="9"/>
      <c r="C24" s="7"/>
      <c r="D24" s="10">
        <f>IF(B24="",$B$11,B24)</f>
      </c>
      <c r="E24" s="17">
        <f>IF(C24="",$B$12,C24)</f>
      </c>
      <c r="F24" s="10">
        <f>IF(N(E24)=0,0,D24/E24)</f>
      </c>
    </row>
    <row r="25" ht="18" customHeight="1" spans="1:6" x14ac:dyDescent="0.25">
      <c r="A25" s="16" t="s">
        <v>29</v>
      </c>
      <c r="B25" s="9"/>
      <c r="C25" s="7"/>
      <c r="D25" s="10">
        <f>IF(B25="",$B$11,B25)</f>
      </c>
      <c r="E25" s="17">
        <f>IF(C25="",$B$12,C25)</f>
      </c>
      <c r="F25" s="10">
        <f>IF(N(E25)=0,0,D25/E25)</f>
      </c>
    </row>
    <row r="26" ht="18" customHeight="1" spans="1:6" x14ac:dyDescent="0.25">
      <c r="A26" s="16" t="s">
        <v>30</v>
      </c>
      <c r="B26" s="9"/>
      <c r="C26" s="7"/>
      <c r="D26" s="10">
        <f>IF(B26="",$B$11,B26)</f>
      </c>
      <c r="E26" s="17">
        <f>IF(C26="",$B$12,C26)</f>
      </c>
      <c r="F26" s="10">
        <f>IF(N(E26)=0,0,D26/E26)</f>
      </c>
    </row>
    <row r="27" ht="18" customHeight="1" spans="1:6" x14ac:dyDescent="0.25">
      <c r="A27" s="16" t="s">
        <v>31</v>
      </c>
      <c r="B27" s="9"/>
      <c r="C27" s="7"/>
      <c r="D27" s="10">
        <f>IF(B27="",$B$11,B27)</f>
      </c>
      <c r="E27" s="17">
        <f>IF(C27="",$B$12,C27)</f>
      </c>
      <c r="F27" s="10">
        <f>IF(N(E27)=0,0,D27/E27)</f>
      </c>
    </row>
    <row r="28" ht="18" customHeight="1" spans="1:6" x14ac:dyDescent="0.25">
      <c r="A28" s="16" t="s">
        <v>32</v>
      </c>
      <c r="B28" s="9"/>
      <c r="C28" s="7"/>
      <c r="D28" s="10">
        <f>IF(B28="",$B$11,B28)</f>
      </c>
      <c r="E28" s="17">
        <f>IF(C28="",$B$12,C28)</f>
      </c>
      <c r="F28" s="10">
        <f>IF(N(E28)=0,0,D28/E28)</f>
      </c>
    </row>
    <row r="29" ht="18" customHeight="1" spans="1:6" x14ac:dyDescent="0.25">
      <c r="A29" s="16" t="s">
        <v>33</v>
      </c>
      <c r="B29" s="9"/>
      <c r="C29" s="7"/>
      <c r="D29" s="10">
        <f>IF(B29="",$B$11,B29)</f>
      </c>
      <c r="E29" s="17">
        <f>IF(C29="",$B$12,C29)</f>
      </c>
      <c r="F29" s="10">
        <f>IF(N(E29)=0,0,D29/E29)</f>
      </c>
    </row>
    <row r="30" ht="18" customHeight="1" spans="1:6" x14ac:dyDescent="0.25">
      <c r="A30" s="16" t="s">
        <v>34</v>
      </c>
      <c r="B30" s="9"/>
      <c r="C30" s="7"/>
      <c r="D30" s="10">
        <f>IF(B30="",$B$11,B30)</f>
      </c>
      <c r="E30" s="17">
        <f>IF(C30="",$B$12,C30)</f>
      </c>
      <c r="F30" s="10">
        <f>IF(N(E30)=0,0,D30/E30)</f>
      </c>
    </row>
    <row r="31" ht="18" customHeight="1" spans="1:6" x14ac:dyDescent="0.25">
      <c r="A31" s="16" t="s">
        <v>35</v>
      </c>
      <c r="B31" s="9"/>
      <c r="C31" s="7"/>
      <c r="D31" s="10">
        <f>IF(B31="",$B$11,B31)</f>
      </c>
      <c r="E31" s="17">
        <f>IF(C31="",$B$12,C31)</f>
      </c>
      <c r="F31" s="10">
        <f>IF(N(E31)=0,0,D31/E31)</f>
      </c>
    </row>
    <row r="32" ht="18" customHeight="1" spans="1:6" x14ac:dyDescent="0.25">
      <c r="A32" s="16" t="s">
        <v>36</v>
      </c>
      <c r="B32" s="9"/>
      <c r="C32" s="7"/>
      <c r="D32" s="10">
        <f>IF(B32="",$B$11,B32)</f>
      </c>
      <c r="E32" s="17">
        <f>IF(C32="",$B$12,C32)</f>
      </c>
      <c r="F32" s="10">
        <f>IF(N(E32)=0,0,D32/E32)</f>
      </c>
    </row>
    <row r="33" ht="18" customHeight="1" spans="1:6" x14ac:dyDescent="0.25">
      <c r="A33" s="16" t="s">
        <v>37</v>
      </c>
      <c r="B33" s="9"/>
      <c r="C33" s="7"/>
      <c r="D33" s="10">
        <f>IF(B33="",$B$11,B33)</f>
      </c>
      <c r="E33" s="17">
        <f>IF(C33="",$B$12,C33)</f>
      </c>
      <c r="F33" s="10">
        <f>IF(N(E33)=0,0,D33/E33)</f>
      </c>
    </row>
  </sheetData>
  <mergeCells count="11">
    <mergeCell ref="A1:F1"/>
    <mergeCell ref="A2:F2"/>
    <mergeCell ref="A3:B3"/>
    <mergeCell ref="C3:D3"/>
    <mergeCell ref="B5:D5"/>
    <mergeCell ref="B7:D7"/>
    <mergeCell ref="B8:D8"/>
    <mergeCell ref="C9:F9"/>
    <mergeCell ref="B10:C10"/>
    <mergeCell ref="A19:F19"/>
    <mergeCell ref="A20:F20"/>
  </mergeCells>
  <dataValidations count="1">
    <dataValidation type="list" allowBlank="1" showInputMessage="1" prompt="Bestimmt die gesetzlichen Feiertage" sqref="B10">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3BB0"/>
    <pageSetUpPr fitToPage="1"/>
  </sheetPr>
  <dimension ref="A1:J32"/>
  <sheetViews>
    <sheetView workbookViewId="0" showGridLines="0">
      <pane ySplit="10" topLeftCell="A11" activePane="bottomLeft" state="frozen"/>
      <selection pane="bottomLeft"/>
    </sheetView>
  </sheetViews>
  <sheetFormatPr defaultRowHeight="18" outlineLevelRow="0" outlineLevelCol="0" x14ac:dyDescent="55" customHeight="1"/>
  <cols>
    <col min="1" max="1" width="16" customWidth="1"/>
    <col min="2" max="3" width="10" customWidth="1"/>
    <col min="4" max="4" width="12" customWidth="1"/>
    <col min="5" max="5" width="10" customWidth="1"/>
    <col min="6" max="6" width="11" customWidth="1"/>
    <col min="8" max="8" width="11" customWidth="1"/>
    <col min="10" max="10" width="10" customWidth="1"/>
  </cols>
  <sheetData>
    <row r="1" ht="30" customHeight="1" spans="1:10" x14ac:dyDescent="0.25">
      <c r="A1" s="1" t="s">
        <v>38</v>
      </c>
      <c r="B1" s="1"/>
      <c r="C1" s="1"/>
      <c r="D1" s="1"/>
      <c r="E1" s="1"/>
      <c r="F1" s="1"/>
      <c r="G1" s="1"/>
      <c r="H1" s="1"/>
      <c r="I1" s="1"/>
      <c r="J1" s="1"/>
    </row>
    <row r="2" ht="30" customHeight="1" spans="1:10" x14ac:dyDescent="0.25">
      <c r="A2" s="2" t="s">
        <v>39</v>
      </c>
      <c r="B2" s="2"/>
      <c r="C2" s="2"/>
      <c r="D2" s="2"/>
      <c r="E2" s="2"/>
      <c r="F2" s="2"/>
      <c r="G2" s="2"/>
      <c r="H2" s="2"/>
      <c r="I2" s="2"/>
      <c r="J2" s="2"/>
    </row>
    <row r="3" ht="16" customHeight="1" spans="1:4" x14ac:dyDescent="0.25">
      <c r="A3" s="3" t="s">
        <v>2</v>
      </c>
      <c r="B3" s="3"/>
      <c r="C3" s="4" t="s">
        <v>3</v>
      </c>
      <c r="D3" s="4"/>
    </row>
    <row r="5" ht="20" customHeight="1" spans="1:10" x14ac:dyDescent="0.25">
      <c r="A5" s="5" t="s">
        <v>4</v>
      </c>
      <c r="B5" s="16">
        <f>IF(Einstellungen!$B$5="","",Einstellungen!$B$5)</f>
      </c>
      <c r="C5" s="16"/>
      <c r="D5" s="16"/>
      <c r="E5" s="16"/>
      <c r="G5" s="5" t="s">
        <v>8</v>
      </c>
      <c r="H5" s="5"/>
      <c r="I5" s="17">
        <f>IF(Einstellungen!$B$9="","",Einstellungen!$B$9)</f>
      </c>
      <c r="J5" s="17"/>
    </row>
    <row r="6" ht="20" customHeight="1" spans="1:10" x14ac:dyDescent="0.25">
      <c r="A6" s="5" t="s">
        <v>6</v>
      </c>
      <c r="B6" s="16">
        <f>IF(Einstellungen!$B$7="","",Einstellungen!$B$7)</f>
      </c>
      <c r="C6" s="16"/>
      <c r="D6" s="16"/>
      <c r="E6" s="16"/>
      <c r="G6" s="5" t="s">
        <v>9</v>
      </c>
      <c r="H6" s="5"/>
      <c r="I6" s="16">
        <f>Einstellungen!$B$10&amp;""</f>
      </c>
      <c r="J6" s="16"/>
    </row>
    <row r="7" ht="20" customHeight="1" spans="1:9" x14ac:dyDescent="0.25">
      <c r="A7" s="5" t="s">
        <v>40</v>
      </c>
      <c r="B7" s="10">
        <f>IF(Einstellungen!$B$11="","",Einstellungen!$B$11)</f>
      </c>
      <c r="C7" s="5" t="s">
        <v>41</v>
      </c>
      <c r="D7" s="5"/>
      <c r="E7" s="18">
        <f>IF(Einstellungen!$B$14="","",Einstellungen!$B$14)</f>
      </c>
      <c r="G7" s="5" t="s">
        <v>42</v>
      </c>
      <c r="H7" s="5"/>
      <c r="I7" s="10">
        <f>IF(Einstellungen!$B$17="","",Einstellungen!$B$17)</f>
      </c>
    </row>
    <row r="10" ht="32" customHeight="1" spans="1:10" x14ac:dyDescent="0.25">
      <c r="A10" s="15" t="s">
        <v>20</v>
      </c>
      <c r="B10" s="15" t="s">
        <v>43</v>
      </c>
      <c r="C10" s="15" t="s">
        <v>44</v>
      </c>
      <c r="D10" s="15" t="s">
        <v>45</v>
      </c>
      <c r="E10" s="15" t="s">
        <v>46</v>
      </c>
      <c r="F10" s="15" t="s">
        <v>47</v>
      </c>
      <c r="G10" s="15" t="s">
        <v>48</v>
      </c>
      <c r="H10" s="15" t="s">
        <v>49</v>
      </c>
      <c r="I10" s="15" t="s">
        <v>50</v>
      </c>
      <c r="J10" s="15" t="s">
        <v>51</v>
      </c>
    </row>
    <row r="11" spans="1:10" x14ac:dyDescent="0.25">
      <c r="A11" s="16" t="s">
        <v>52</v>
      </c>
      <c r="B11" s="16"/>
      <c r="C11" s="16"/>
      <c r="D11" s="16"/>
      <c r="E11" s="16"/>
      <c r="F11" s="19">
        <f>N(Einstellungen!$B$16)</f>
      </c>
      <c r="G11" s="16"/>
      <c r="H11" s="20">
        <f>N(Einstellungen!$B$14)+N(Einstellungen!$B$15)</f>
      </c>
      <c r="I11" s="16"/>
      <c r="J11" s="16"/>
    </row>
    <row r="12" ht="18" customHeight="1" spans="1:10" x14ac:dyDescent="0.25">
      <c r="A12" s="21" t="s">
        <v>26</v>
      </c>
      <c r="B12" s="10">
        <f>'Jan'!F43</f>
      </c>
      <c r="C12" s="10">
        <f>'Jan'!F42</f>
      </c>
      <c r="D12" s="10">
        <f>'Jan'!F44</f>
      </c>
      <c r="E12" s="19">
        <f>'Jan'!F45</f>
      </c>
      <c r="F12" s="19">
        <f>F11+E12</f>
      </c>
      <c r="G12" s="20">
        <f>'Jan'!F46</f>
      </c>
      <c r="H12" s="20">
        <f>H11-G12</f>
      </c>
      <c r="I12" s="17">
        <f>'Jan'!F47</f>
      </c>
      <c r="J12" s="17">
        <f>'Jan'!F48</f>
      </c>
    </row>
    <row r="13" ht="18" customHeight="1" spans="1:10" x14ac:dyDescent="0.25">
      <c r="A13" s="21" t="s">
        <v>27</v>
      </c>
      <c r="B13" s="10">
        <f>'Feb'!F43</f>
      </c>
      <c r="C13" s="10">
        <f>'Feb'!F42</f>
      </c>
      <c r="D13" s="10">
        <f>'Feb'!F44</f>
      </c>
      <c r="E13" s="19">
        <f>'Feb'!F45</f>
      </c>
      <c r="F13" s="19">
        <f>F12+E13</f>
      </c>
      <c r="G13" s="20">
        <f>'Feb'!F46</f>
      </c>
      <c r="H13" s="20">
        <f>H12-G13</f>
      </c>
      <c r="I13" s="17">
        <f>'Feb'!F47</f>
      </c>
      <c r="J13" s="17">
        <f>'Feb'!F48</f>
      </c>
    </row>
    <row r="14" ht="18" customHeight="1" spans="1:10" x14ac:dyDescent="0.25">
      <c r="A14" s="21" t="s">
        <v>28</v>
      </c>
      <c r="B14" s="10">
        <f>'Mär'!F43</f>
      </c>
      <c r="C14" s="10">
        <f>'Mär'!F42</f>
      </c>
      <c r="D14" s="10">
        <f>'Mär'!F44</f>
      </c>
      <c r="E14" s="19">
        <f>'Mär'!F45</f>
      </c>
      <c r="F14" s="19">
        <f>F13+E14</f>
      </c>
      <c r="G14" s="20">
        <f>'Mär'!F46</f>
      </c>
      <c r="H14" s="20">
        <f>H13-G14</f>
      </c>
      <c r="I14" s="17">
        <f>'Mär'!F47</f>
      </c>
      <c r="J14" s="17">
        <f>'Mär'!F48</f>
      </c>
    </row>
    <row r="15" ht="18" customHeight="1" spans="1:10" x14ac:dyDescent="0.25">
      <c r="A15" s="21" t="s">
        <v>29</v>
      </c>
      <c r="B15" s="10">
        <f>'Apr'!F43</f>
      </c>
      <c r="C15" s="10">
        <f>'Apr'!F42</f>
      </c>
      <c r="D15" s="10">
        <f>'Apr'!F44</f>
      </c>
      <c r="E15" s="19">
        <f>'Apr'!F45</f>
      </c>
      <c r="F15" s="19">
        <f>F14+E15</f>
      </c>
      <c r="G15" s="20">
        <f>'Apr'!F46</f>
      </c>
      <c r="H15" s="20">
        <f>H14-G15</f>
      </c>
      <c r="I15" s="17">
        <f>'Apr'!F47</f>
      </c>
      <c r="J15" s="17">
        <f>'Apr'!F48</f>
      </c>
    </row>
    <row r="16" ht="18" customHeight="1" spans="1:10" x14ac:dyDescent="0.25">
      <c r="A16" s="21" t="s">
        <v>30</v>
      </c>
      <c r="B16" s="10">
        <f>'Mai'!F43</f>
      </c>
      <c r="C16" s="10">
        <f>'Mai'!F42</f>
      </c>
      <c r="D16" s="10">
        <f>'Mai'!F44</f>
      </c>
      <c r="E16" s="19">
        <f>'Mai'!F45</f>
      </c>
      <c r="F16" s="19">
        <f>F15+E16</f>
      </c>
      <c r="G16" s="20">
        <f>'Mai'!F46</f>
      </c>
      <c r="H16" s="20">
        <f>H15-G16</f>
      </c>
      <c r="I16" s="17">
        <f>'Mai'!F47</f>
      </c>
      <c r="J16" s="17">
        <f>'Mai'!F48</f>
      </c>
    </row>
    <row r="17" ht="18" customHeight="1" spans="1:10" x14ac:dyDescent="0.25">
      <c r="A17" s="21" t="s">
        <v>31</v>
      </c>
      <c r="B17" s="10">
        <f>'Jun'!F43</f>
      </c>
      <c r="C17" s="10">
        <f>'Jun'!F42</f>
      </c>
      <c r="D17" s="10">
        <f>'Jun'!F44</f>
      </c>
      <c r="E17" s="19">
        <f>'Jun'!F45</f>
      </c>
      <c r="F17" s="19">
        <f>F16+E17</f>
      </c>
      <c r="G17" s="20">
        <f>'Jun'!F46</f>
      </c>
      <c r="H17" s="20">
        <f>H16-G17</f>
      </c>
      <c r="I17" s="17">
        <f>'Jun'!F47</f>
      </c>
      <c r="J17" s="17">
        <f>'Jun'!F48</f>
      </c>
    </row>
    <row r="18" ht="18" customHeight="1" spans="1:10" x14ac:dyDescent="0.25">
      <c r="A18" s="21" t="s">
        <v>32</v>
      </c>
      <c r="B18" s="10">
        <f>'Jul'!F43</f>
      </c>
      <c r="C18" s="10">
        <f>'Jul'!F42</f>
      </c>
      <c r="D18" s="10">
        <f>'Jul'!F44</f>
      </c>
      <c r="E18" s="19">
        <f>'Jul'!F45</f>
      </c>
      <c r="F18" s="19">
        <f>F17+E18</f>
      </c>
      <c r="G18" s="20">
        <f>'Jul'!F46</f>
      </c>
      <c r="H18" s="20">
        <f>H17-G18</f>
      </c>
      <c r="I18" s="17">
        <f>'Jul'!F47</f>
      </c>
      <c r="J18" s="17">
        <f>'Jul'!F48</f>
      </c>
    </row>
    <row r="19" ht="18" customHeight="1" spans="1:10" x14ac:dyDescent="0.25">
      <c r="A19" s="21" t="s">
        <v>33</v>
      </c>
      <c r="B19" s="10">
        <f>'Aug'!F43</f>
      </c>
      <c r="C19" s="10">
        <f>'Aug'!F42</f>
      </c>
      <c r="D19" s="10">
        <f>'Aug'!F44</f>
      </c>
      <c r="E19" s="19">
        <f>'Aug'!F45</f>
      </c>
      <c r="F19" s="19">
        <f>F18+E19</f>
      </c>
      <c r="G19" s="20">
        <f>'Aug'!F46</f>
      </c>
      <c r="H19" s="20">
        <f>H18-G19</f>
      </c>
      <c r="I19" s="17">
        <f>'Aug'!F47</f>
      </c>
      <c r="J19" s="17">
        <f>'Aug'!F48</f>
      </c>
    </row>
    <row r="20" ht="18" customHeight="1" spans="1:10" x14ac:dyDescent="0.25">
      <c r="A20" s="21" t="s">
        <v>34</v>
      </c>
      <c r="B20" s="10">
        <f>'Sep'!F43</f>
      </c>
      <c r="C20" s="10">
        <f>'Sep'!F42</f>
      </c>
      <c r="D20" s="10">
        <f>'Sep'!F44</f>
      </c>
      <c r="E20" s="19">
        <f>'Sep'!F45</f>
      </c>
      <c r="F20" s="19">
        <f>F19+E20</f>
      </c>
      <c r="G20" s="20">
        <f>'Sep'!F46</f>
      </c>
      <c r="H20" s="20">
        <f>H19-G20</f>
      </c>
      <c r="I20" s="17">
        <f>'Sep'!F47</f>
      </c>
      <c r="J20" s="17">
        <f>'Sep'!F48</f>
      </c>
    </row>
    <row r="21" ht="18" customHeight="1" spans="1:10" x14ac:dyDescent="0.25">
      <c r="A21" s="21" t="s">
        <v>35</v>
      </c>
      <c r="B21" s="10">
        <f>'Okt'!F43</f>
      </c>
      <c r="C21" s="10">
        <f>'Okt'!F42</f>
      </c>
      <c r="D21" s="10">
        <f>'Okt'!F44</f>
      </c>
      <c r="E21" s="19">
        <f>'Okt'!F45</f>
      </c>
      <c r="F21" s="19">
        <f>F20+E21</f>
      </c>
      <c r="G21" s="20">
        <f>'Okt'!F46</f>
      </c>
      <c r="H21" s="20">
        <f>H20-G21</f>
      </c>
      <c r="I21" s="17">
        <f>'Okt'!F47</f>
      </c>
      <c r="J21" s="17">
        <f>'Okt'!F48</f>
      </c>
    </row>
    <row r="22" ht="18" customHeight="1" spans="1:10" x14ac:dyDescent="0.25">
      <c r="A22" s="21" t="s">
        <v>36</v>
      </c>
      <c r="B22" s="10">
        <f>'Nov'!F43</f>
      </c>
      <c r="C22" s="10">
        <f>'Nov'!F42</f>
      </c>
      <c r="D22" s="10">
        <f>'Nov'!F44</f>
      </c>
      <c r="E22" s="19">
        <f>'Nov'!F45</f>
      </c>
      <c r="F22" s="19">
        <f>F21+E22</f>
      </c>
      <c r="G22" s="20">
        <f>'Nov'!F46</f>
      </c>
      <c r="H22" s="20">
        <f>H21-G22</f>
      </c>
      <c r="I22" s="17">
        <f>'Nov'!F47</f>
      </c>
      <c r="J22" s="17">
        <f>'Nov'!F48</f>
      </c>
    </row>
    <row r="23" ht="18" customHeight="1" spans="1:10" x14ac:dyDescent="0.25">
      <c r="A23" s="21" t="s">
        <v>37</v>
      </c>
      <c r="B23" s="10">
        <f>'Dez'!F43</f>
      </c>
      <c r="C23" s="10">
        <f>'Dez'!F42</f>
      </c>
      <c r="D23" s="10">
        <f>'Dez'!F44</f>
      </c>
      <c r="E23" s="19">
        <f>'Dez'!F45</f>
      </c>
      <c r="F23" s="19">
        <f>F22+E23</f>
      </c>
      <c r="G23" s="20">
        <f>'Dez'!F46</f>
      </c>
      <c r="H23" s="20">
        <f>H22-G23</f>
      </c>
      <c r="I23" s="17">
        <f>'Dez'!F47</f>
      </c>
      <c r="J23" s="17">
        <f>'Dez'!F48</f>
      </c>
    </row>
    <row r="24" ht="20" customHeight="1" spans="1:10" x14ac:dyDescent="0.25">
      <c r="A24" s="22" t="s">
        <v>53</v>
      </c>
      <c r="B24" s="23">
        <f>SUM(B12:B23)</f>
      </c>
      <c r="C24" s="23">
        <f>SUM(C12:C23)</f>
      </c>
      <c r="D24" s="23">
        <f>SUM(D12:D23)</f>
      </c>
      <c r="E24" s="24">
        <f>SUM(E12:E23)</f>
      </c>
      <c r="F24" s="24">
        <f>F23</f>
      </c>
      <c r="G24" s="25">
        <f>SUM(G12:G23)</f>
      </c>
      <c r="H24" s="25">
        <f>H23</f>
      </c>
      <c r="I24" s="26">
        <f>SUM(I12:I23)</f>
      </c>
      <c r="J24" s="26">
        <f>SUM(J12:J23)</f>
      </c>
    </row>
    <row r="26" spans="1:10" x14ac:dyDescent="0.25">
      <c r="A26" s="14" t="s">
        <v>54</v>
      </c>
      <c r="B26" s="14"/>
      <c r="C26" s="14"/>
      <c r="D26" s="14"/>
      <c r="E26" s="14"/>
      <c r="F26" s="14"/>
      <c r="G26" s="14"/>
      <c r="H26" s="14"/>
      <c r="I26" s="14"/>
      <c r="J26" s="14"/>
    </row>
    <row r="27" spans="1:10" x14ac:dyDescent="0.25">
      <c r="A27" s="14"/>
      <c r="B27" s="14"/>
      <c r="C27" s="14"/>
      <c r="D27" s="14"/>
      <c r="E27" s="14"/>
      <c r="F27" s="14"/>
      <c r="G27" s="14"/>
      <c r="H27" s="14"/>
      <c r="I27" s="14"/>
      <c r="J27" s="14"/>
    </row>
    <row r="28" spans="1:10" x14ac:dyDescent="0.25">
      <c r="A28" s="14"/>
      <c r="B28" s="14"/>
      <c r="C28" s="14"/>
      <c r="D28" s="14"/>
      <c r="E28" s="14"/>
      <c r="F28" s="14"/>
      <c r="G28" s="14"/>
      <c r="H28" s="14"/>
      <c r="I28" s="14"/>
      <c r="J28" s="14"/>
    </row>
    <row r="29" spans="1:10" x14ac:dyDescent="0.25">
      <c r="A29" s="14"/>
      <c r="B29" s="14"/>
      <c r="C29" s="14"/>
      <c r="D29" s="14"/>
      <c r="E29" s="14"/>
      <c r="F29" s="14"/>
      <c r="G29" s="14"/>
      <c r="H29" s="14"/>
      <c r="I29" s="14"/>
      <c r="J29" s="14"/>
    </row>
    <row r="32" spans="1:10" x14ac:dyDescent="0.25">
      <c r="A32" s="27" t="s">
        <v>55</v>
      </c>
      <c r="B32" s="28"/>
      <c r="C32" s="28"/>
      <c r="D32" s="28"/>
      <c r="F32" s="27" t="s">
        <v>56</v>
      </c>
      <c r="G32" s="28"/>
      <c r="H32" s="28"/>
      <c r="I32" s="28"/>
      <c r="J32" s="28"/>
    </row>
  </sheetData>
  <mergeCells count="13">
    <mergeCell ref="A1:J1"/>
    <mergeCell ref="A2:J2"/>
    <mergeCell ref="A3:B3"/>
    <mergeCell ref="C3:D3"/>
    <mergeCell ref="B5:E5"/>
    <mergeCell ref="G5:H5"/>
    <mergeCell ref="I5:J5"/>
    <mergeCell ref="B6:E6"/>
    <mergeCell ref="G6:H6"/>
    <mergeCell ref="I6:J6"/>
    <mergeCell ref="C7:D7"/>
    <mergeCell ref="G7:H7"/>
    <mergeCell ref="A26:J29"/>
  </mergeCells>
  <conditionalFormatting sqref="F12:F24">
    <cfRule type="expression" dxfId="0" priority="1">
      <formula>AND(N($I$7)&gt;0,ABS(F12)&gt;=$I$7)</formula>
    </cfRule>
  </conditionalFormatting>
  <hyperlinks>
    <hyperlink ref="A12" r:id="rId1" location="#'Jan'!A1"/>
    <hyperlink ref="A13" r:id="rId2" location="#'Feb'!A1"/>
    <hyperlink ref="A14" r:id="rId3" location="#'Mär'!A1"/>
    <hyperlink ref="A15" r:id="rId4" location="#'Apr'!A1"/>
    <hyperlink ref="A16" r:id="rId5" location="#'Mai'!A1"/>
    <hyperlink ref="A17" r:id="rId6" location="#'Jun'!A1"/>
    <hyperlink ref="A18" r:id="rId7" location="#'Jul'!A1"/>
    <hyperlink ref="A19" r:id="rId8" location="#'Aug'!A1"/>
    <hyperlink ref="A20" r:id="rId9" location="#'Sep'!A1"/>
    <hyperlink ref="A21" r:id="rId10" location="#'Okt'!A1"/>
    <hyperlink ref="A22" r:id="rId11" location="#'Nov'!A1"/>
    <hyperlink ref="A23" r:id="rId12" location="#'Dez'!A1"/>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57</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IF(N(Einstellungen!$B$9)=0,"",DATE(Einstellungen!$B$9,1,1))</f>
      </c>
      <c r="C6" s="29"/>
      <c r="G6" s="5" t="s">
        <v>9</v>
      </c>
      <c r="H6" s="5"/>
      <c r="I6" s="16">
        <f>Einstellungen!$B$10&amp;""</f>
      </c>
    </row>
    <row r="7" ht="20" customHeight="1" spans="1:9" x14ac:dyDescent="0.25">
      <c r="A7" s="5" t="s">
        <v>40</v>
      </c>
      <c r="B7" s="10">
        <f>Einstellungen!$D$22</f>
      </c>
      <c r="C7" s="5" t="s">
        <v>60</v>
      </c>
      <c r="D7" s="5"/>
      <c r="E7" s="17">
        <f>Einstellungen!$E$22</f>
      </c>
      <c r="G7" s="5" t="s">
        <v>61</v>
      </c>
      <c r="H7" s="5"/>
      <c r="I7" s="10">
        <f>Einstellungen!$F$22</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1" priority="2">
      <formula>AND($A10&lt;&gt;"",$G10=0)</formula>
    </cfRule>
  </conditionalFormatting>
  <conditionalFormatting sqref="E10:F40">
    <cfRule type="expression" dxfId="2"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81</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IF(N(Einstellungen!$B$9)=0,"",DATE(Einstellungen!$B$9,2,1))</f>
      </c>
      <c r="C6" s="29"/>
      <c r="G6" s="5" t="s">
        <v>9</v>
      </c>
      <c r="H6" s="5"/>
      <c r="I6" s="16">
        <f>Einstellungen!$B$10&amp;""</f>
      </c>
    </row>
    <row r="7" ht="20" customHeight="1" spans="1:9" x14ac:dyDescent="0.25">
      <c r="A7" s="5" t="s">
        <v>40</v>
      </c>
      <c r="B7" s="10">
        <f>Einstellungen!$D$23</f>
      </c>
      <c r="C7" s="5" t="s">
        <v>60</v>
      </c>
      <c r="D7" s="5"/>
      <c r="E7" s="17">
        <f>Einstellungen!$E$23</f>
      </c>
      <c r="G7" s="5" t="s">
        <v>61</v>
      </c>
      <c r="H7" s="5"/>
      <c r="I7" s="10">
        <f>Einstellungen!$F$23</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3" priority="2">
      <formula>AND($A10&lt;&gt;"",$G10=0)</formula>
    </cfRule>
  </conditionalFormatting>
  <conditionalFormatting sqref="E10:F40">
    <cfRule type="expression" dxfId="4"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82</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IF(N(Einstellungen!$B$9)=0,"",DATE(Einstellungen!$B$9,3,1))</f>
      </c>
      <c r="C6" s="29"/>
      <c r="G6" s="5" t="s">
        <v>9</v>
      </c>
      <c r="H6" s="5"/>
      <c r="I6" s="16">
        <f>Einstellungen!$B$10&amp;""</f>
      </c>
    </row>
    <row r="7" ht="20" customHeight="1" spans="1:9" x14ac:dyDescent="0.25">
      <c r="A7" s="5" t="s">
        <v>40</v>
      </c>
      <c r="B7" s="10">
        <f>Einstellungen!$D$24</f>
      </c>
      <c r="C7" s="5" t="s">
        <v>60</v>
      </c>
      <c r="D7" s="5"/>
      <c r="E7" s="17">
        <f>Einstellungen!$E$24</f>
      </c>
      <c r="G7" s="5" t="s">
        <v>61</v>
      </c>
      <c r="H7" s="5"/>
      <c r="I7" s="10">
        <f>Einstellungen!$F$24</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5" priority="2">
      <formula>AND($A10&lt;&gt;"",$G10=0)</formula>
    </cfRule>
  </conditionalFormatting>
  <conditionalFormatting sqref="E10:F40">
    <cfRule type="expression" dxfId="6"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83</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IF(N(Einstellungen!$B$9)=0,"",DATE(Einstellungen!$B$9,4,1))</f>
      </c>
      <c r="C6" s="29"/>
      <c r="G6" s="5" t="s">
        <v>9</v>
      </c>
      <c r="H6" s="5"/>
      <c r="I6" s="16">
        <f>Einstellungen!$B$10&amp;""</f>
      </c>
    </row>
    <row r="7" ht="20" customHeight="1" spans="1:9" x14ac:dyDescent="0.25">
      <c r="A7" s="5" t="s">
        <v>40</v>
      </c>
      <c r="B7" s="10">
        <f>Einstellungen!$D$25</f>
      </c>
      <c r="C7" s="5" t="s">
        <v>60</v>
      </c>
      <c r="D7" s="5"/>
      <c r="E7" s="17">
        <f>Einstellungen!$E$25</f>
      </c>
      <c r="G7" s="5" t="s">
        <v>61</v>
      </c>
      <c r="H7" s="5"/>
      <c r="I7" s="10">
        <f>Einstellungen!$F$25</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7" priority="2">
      <formula>AND($A10&lt;&gt;"",$G10=0)</formula>
    </cfRule>
  </conditionalFormatting>
  <conditionalFormatting sqref="E10:F40">
    <cfRule type="expression" dxfId="8"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84</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IF(N(Einstellungen!$B$9)=0,"",DATE(Einstellungen!$B$9,5,1))</f>
      </c>
      <c r="C6" s="29"/>
      <c r="G6" s="5" t="s">
        <v>9</v>
      </c>
      <c r="H6" s="5"/>
      <c r="I6" s="16">
        <f>Einstellungen!$B$10&amp;""</f>
      </c>
    </row>
    <row r="7" ht="20" customHeight="1" spans="1:9" x14ac:dyDescent="0.25">
      <c r="A7" s="5" t="s">
        <v>40</v>
      </c>
      <c r="B7" s="10">
        <f>Einstellungen!$D$26</f>
      </c>
      <c r="C7" s="5" t="s">
        <v>60</v>
      </c>
      <c r="D7" s="5"/>
      <c r="E7" s="17">
        <f>Einstellungen!$E$26</f>
      </c>
      <c r="G7" s="5" t="s">
        <v>61</v>
      </c>
      <c r="H7" s="5"/>
      <c r="I7" s="10">
        <f>Einstellungen!$F$26</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9" priority="2">
      <formula>AND($A10&lt;&gt;"",$G10=0)</formula>
    </cfRule>
  </conditionalFormatting>
  <conditionalFormatting sqref="E10:F40">
    <cfRule type="expression" dxfId="10"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85</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IF(N(Einstellungen!$B$9)=0,"",DATE(Einstellungen!$B$9,6,1))</f>
      </c>
      <c r="C6" s="29"/>
      <c r="G6" s="5" t="s">
        <v>9</v>
      </c>
      <c r="H6" s="5"/>
      <c r="I6" s="16">
        <f>Einstellungen!$B$10&amp;""</f>
      </c>
    </row>
    <row r="7" ht="20" customHeight="1" spans="1:9" x14ac:dyDescent="0.25">
      <c r="A7" s="5" t="s">
        <v>40</v>
      </c>
      <c r="B7" s="10">
        <f>Einstellungen!$D$27</f>
      </c>
      <c r="C7" s="5" t="s">
        <v>60</v>
      </c>
      <c r="D7" s="5"/>
      <c r="E7" s="17">
        <f>Einstellungen!$E$27</f>
      </c>
      <c r="G7" s="5" t="s">
        <v>61</v>
      </c>
      <c r="H7" s="5"/>
      <c r="I7" s="10">
        <f>Einstellungen!$F$27</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11" priority="2">
      <formula>AND($A10&lt;&gt;"",$G10=0)</formula>
    </cfRule>
  </conditionalFormatting>
  <conditionalFormatting sqref="E10:F40">
    <cfRule type="expression" dxfId="12"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86</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IF(N(Einstellungen!$B$9)=0,"",DATE(Einstellungen!$B$9,7,1))</f>
      </c>
      <c r="C6" s="29"/>
      <c r="G6" s="5" t="s">
        <v>9</v>
      </c>
      <c r="H6" s="5"/>
      <c r="I6" s="16">
        <f>Einstellungen!$B$10&amp;""</f>
      </c>
    </row>
    <row r="7" ht="20" customHeight="1" spans="1:9" x14ac:dyDescent="0.25">
      <c r="A7" s="5" t="s">
        <v>40</v>
      </c>
      <c r="B7" s="10">
        <f>Einstellungen!$D$28</f>
      </c>
      <c r="C7" s="5" t="s">
        <v>60</v>
      </c>
      <c r="D7" s="5"/>
      <c r="E7" s="17">
        <f>Einstellungen!$E$28</f>
      </c>
      <c r="G7" s="5" t="s">
        <v>61</v>
      </c>
      <c r="H7" s="5"/>
      <c r="I7" s="10">
        <f>Einstellungen!$F$28</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13" priority="2">
      <formula>AND($A10&lt;&gt;"",$G10=0)</formula>
    </cfRule>
  </conditionalFormatting>
  <conditionalFormatting sqref="E10:F40">
    <cfRule type="expression" dxfId="14"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87</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IF(N(Einstellungen!$B$9)=0,"",DATE(Einstellungen!$B$9,8,1))</f>
      </c>
      <c r="C6" s="29"/>
      <c r="G6" s="5" t="s">
        <v>9</v>
      </c>
      <c r="H6" s="5"/>
      <c r="I6" s="16">
        <f>Einstellungen!$B$10&amp;""</f>
      </c>
    </row>
    <row r="7" ht="20" customHeight="1" spans="1:9" x14ac:dyDescent="0.25">
      <c r="A7" s="5" t="s">
        <v>40</v>
      </c>
      <c r="B7" s="10">
        <f>Einstellungen!$D$29</f>
      </c>
      <c r="C7" s="5" t="s">
        <v>60</v>
      </c>
      <c r="D7" s="5"/>
      <c r="E7" s="17">
        <f>Einstellungen!$E$29</f>
      </c>
      <c r="G7" s="5" t="s">
        <v>61</v>
      </c>
      <c r="H7" s="5"/>
      <c r="I7" s="10">
        <f>Einstellungen!$F$29</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15" priority="2">
      <formula>AND($A10&lt;&gt;"",$G10=0)</formula>
    </cfRule>
  </conditionalFormatting>
  <conditionalFormatting sqref="E10:F40">
    <cfRule type="expression" dxfId="16"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88</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IF(N(Einstellungen!$B$9)=0,"",DATE(Einstellungen!$B$9,9,1))</f>
      </c>
      <c r="C6" s="29"/>
      <c r="G6" s="5" t="s">
        <v>9</v>
      </c>
      <c r="H6" s="5"/>
      <c r="I6" s="16">
        <f>Einstellungen!$B$10&amp;""</f>
      </c>
    </row>
    <row r="7" ht="20" customHeight="1" spans="1:9" x14ac:dyDescent="0.25">
      <c r="A7" s="5" t="s">
        <v>40</v>
      </c>
      <c r="B7" s="10">
        <f>Einstellungen!$D$30</f>
      </c>
      <c r="C7" s="5" t="s">
        <v>60</v>
      </c>
      <c r="D7" s="5"/>
      <c r="E7" s="17">
        <f>Einstellungen!$E$30</f>
      </c>
      <c r="G7" s="5" t="s">
        <v>61</v>
      </c>
      <c r="H7" s="5"/>
      <c r="I7" s="10">
        <f>Einstellungen!$F$30</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17" priority="2">
      <formula>AND($A10&lt;&gt;"",$G10=0)</formula>
    </cfRule>
  </conditionalFormatting>
  <conditionalFormatting sqref="E10:F40">
    <cfRule type="expression" dxfId="18"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89</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IF(N(Einstellungen!$B$9)=0,"",DATE(Einstellungen!$B$9,10,1))</f>
      </c>
      <c r="C6" s="29"/>
      <c r="G6" s="5" t="s">
        <v>9</v>
      </c>
      <c r="H6" s="5"/>
      <c r="I6" s="16">
        <f>Einstellungen!$B$10&amp;""</f>
      </c>
    </row>
    <row r="7" ht="20" customHeight="1" spans="1:9" x14ac:dyDescent="0.25">
      <c r="A7" s="5" t="s">
        <v>40</v>
      </c>
      <c r="B7" s="10">
        <f>Einstellungen!$D$31</f>
      </c>
      <c r="C7" s="5" t="s">
        <v>60</v>
      </c>
      <c r="D7" s="5"/>
      <c r="E7" s="17">
        <f>Einstellungen!$E$31</f>
      </c>
      <c r="G7" s="5" t="s">
        <v>61</v>
      </c>
      <c r="H7" s="5"/>
      <c r="I7" s="10">
        <f>Einstellungen!$F$31</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19" priority="2">
      <formula>AND($A10&lt;&gt;"",$G10=0)</formula>
    </cfRule>
  </conditionalFormatting>
  <conditionalFormatting sqref="E10:F40">
    <cfRule type="expression" dxfId="20"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90</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IF(N(Einstellungen!$B$9)=0,"",DATE(Einstellungen!$B$9,11,1))</f>
      </c>
      <c r="C6" s="29"/>
      <c r="G6" s="5" t="s">
        <v>9</v>
      </c>
      <c r="H6" s="5"/>
      <c r="I6" s="16">
        <f>Einstellungen!$B$10&amp;""</f>
      </c>
    </row>
    <row r="7" ht="20" customHeight="1" spans="1:9" x14ac:dyDescent="0.25">
      <c r="A7" s="5" t="s">
        <v>40</v>
      </c>
      <c r="B7" s="10">
        <f>Einstellungen!$D$32</f>
      </c>
      <c r="C7" s="5" t="s">
        <v>60</v>
      </c>
      <c r="D7" s="5"/>
      <c r="E7" s="17">
        <f>Einstellungen!$E$32</f>
      </c>
      <c r="G7" s="5" t="s">
        <v>61</v>
      </c>
      <c r="H7" s="5"/>
      <c r="I7" s="10">
        <f>Einstellungen!$F$32</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21" priority="2">
      <formula>AND($A10&lt;&gt;"",$G10=0)</formula>
    </cfRule>
  </conditionalFormatting>
  <conditionalFormatting sqref="E10:F40">
    <cfRule type="expression" dxfId="22"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0" customWidth="1"/>
  </cols>
  <sheetData>
    <row r="1" ht="30" customHeight="1" spans="1:10" x14ac:dyDescent="0.25">
      <c r="A1" s="1" t="s">
        <v>91</v>
      </c>
      <c r="B1" s="1"/>
      <c r="C1" s="1"/>
      <c r="D1" s="1"/>
      <c r="E1" s="1"/>
      <c r="F1" s="1"/>
      <c r="G1" s="1"/>
      <c r="H1" s="1"/>
      <c r="I1" s="1"/>
      <c r="J1" s="1"/>
    </row>
    <row r="2" ht="30" customHeight="1" spans="1:10" x14ac:dyDescent="0.25">
      <c r="A2" s="2" t="s">
        <v>58</v>
      </c>
      <c r="B2" s="2"/>
      <c r="C2" s="2"/>
      <c r="D2" s="2"/>
      <c r="E2" s="2"/>
      <c r="F2" s="2"/>
      <c r="G2" s="2"/>
      <c r="H2" s="2"/>
      <c r="I2" s="2"/>
      <c r="J2" s="2"/>
    </row>
    <row r="3" ht="16" customHeight="1" spans="1:4" x14ac:dyDescent="0.25">
      <c r="A3" s="3" t="s">
        <v>2</v>
      </c>
      <c r="B3" s="3"/>
      <c r="C3" s="4" t="s">
        <v>3</v>
      </c>
      <c r="D3" s="4"/>
    </row>
    <row r="5" ht="20" customHeight="1" spans="1:9" x14ac:dyDescent="0.25">
      <c r="A5" s="5" t="s">
        <v>4</v>
      </c>
      <c r="B5" s="16">
        <f>IF(Einstellungen!$B$5="","",Einstellungen!$B$5)</f>
      </c>
      <c r="C5" s="16"/>
      <c r="D5" s="16"/>
      <c r="E5" s="16"/>
      <c r="G5" s="5" t="s">
        <v>59</v>
      </c>
      <c r="H5" s="5"/>
      <c r="I5" s="16">
        <f>IF(Einstellungen!$B$6="","",Einstellungen!$B$6)</f>
      </c>
    </row>
    <row r="6" ht="20" customHeight="1" spans="1:9" x14ac:dyDescent="0.25">
      <c r="A6" s="5" t="s">
        <v>20</v>
      </c>
      <c r="B6" s="29">
        <f>IF(N(Einstellungen!$B$9)=0,"",DATE(Einstellungen!$B$9,12,1))</f>
      </c>
      <c r="C6" s="29"/>
      <c r="G6" s="5" t="s">
        <v>9</v>
      </c>
      <c r="H6" s="5"/>
      <c r="I6" s="16">
        <f>Einstellungen!$B$10&amp;""</f>
      </c>
    </row>
    <row r="7" ht="20" customHeight="1" spans="1:9" x14ac:dyDescent="0.25">
      <c r="A7" s="5" t="s">
        <v>40</v>
      </c>
      <c r="B7" s="10">
        <f>Einstellungen!$D$33</f>
      </c>
      <c r="C7" s="5" t="s">
        <v>60</v>
      </c>
      <c r="D7" s="5"/>
      <c r="E7" s="17">
        <f>Einstellungen!$E$33</f>
      </c>
      <c r="G7" s="5" t="s">
        <v>61</v>
      </c>
      <c r="H7" s="5"/>
      <c r="I7" s="10">
        <f>Einstellungen!$F$33</f>
      </c>
    </row>
    <row r="9" ht="30" customHeight="1" spans="1:10" x14ac:dyDescent="0.25">
      <c r="A9" s="15" t="s">
        <v>62</v>
      </c>
      <c r="B9" s="15" t="s">
        <v>63</v>
      </c>
      <c r="C9" s="15" t="s">
        <v>64</v>
      </c>
      <c r="D9" s="15" t="s">
        <v>65</v>
      </c>
      <c r="E9" s="15" t="s">
        <v>66</v>
      </c>
      <c r="F9" s="15" t="s">
        <v>67</v>
      </c>
      <c r="G9" s="15" t="s">
        <v>68</v>
      </c>
      <c r="H9" s="15" t="s">
        <v>69</v>
      </c>
      <c r="I9" s="15" t="s">
        <v>70</v>
      </c>
      <c r="J9" s="15" t="s">
        <v>71</v>
      </c>
    </row>
    <row r="10" ht="17" customHeight="1" spans="1:10" x14ac:dyDescent="0.25">
      <c r="A10" s="30">
        <f>IF($B$6="","",IF(1&lt;=DAY(EOMONTH($B$6,0)),DATE(YEAR($B$6),MONTH($B$6),1),""))</f>
      </c>
      <c r="B10" s="31">
        <f>IF(A10="","",A10)</f>
      </c>
      <c r="C10" s="32"/>
      <c r="D10" s="32"/>
      <c r="E10" s="7"/>
      <c r="F10" s="10">
        <f>IF(AND(ISNUMBER(C10),ISNUMBER(D10)),ROUND(MOD(D10-C10,1)*24-N(E10)/60,2),"")</f>
      </c>
      <c r="G10" s="10">
        <f>IF(A10="","",IF(OR(WEEKDAY(A10,2)&gt;$E$7,SUMPRODUCT((Feiertage!$A$2:$A$120=A10)*(((Feiertage!$C$2:$C$120="alle")+ISNUMBER(SEARCH(" "&amp;IFERROR(VLOOKUP(Einstellungen!$B$10,Feiertage!$E$2:$F$17,2,FALSE),"--")&amp;" "," "&amp;Feiertage!$C$2:$C$120&amp;" ")))&gt;0))&gt;0,J10="F"),0,$I$7))</f>
      </c>
      <c r="H10" s="19">
        <f>IF(OR(A10="",AND(F10="",J10="")),"",IF(OR(J10="U",J10="K",AND(J10="S",F10="")),0,IF(J10="H",N(F10)-N(G10)/2,N(F10)-N(G10))))</f>
      </c>
      <c r="I10" s="6"/>
      <c r="J10" s="33"/>
    </row>
    <row r="11" ht="17" customHeight="1" spans="1:10" x14ac:dyDescent="0.25">
      <c r="A11" s="30">
        <f>IF($B$6="","",IF(2&lt;=DAY(EOMONTH($B$6,0)),DATE(YEAR($B$6),MONTH($B$6),2),""))</f>
      </c>
      <c r="B11" s="31">
        <f>IF(A11="","",A11)</f>
      </c>
      <c r="C11" s="32"/>
      <c r="D11" s="32"/>
      <c r="E11" s="7"/>
      <c r="F11" s="10">
        <f>IF(AND(ISNUMBER(C11),ISNUMBER(D11)),ROUND(MOD(D11-C11,1)*24-N(E11)/60,2),"")</f>
      </c>
      <c r="G11" s="10">
        <f>IF(A11="","",IF(OR(WEEKDAY(A11,2)&gt;$E$7,SUMPRODUCT((Feiertage!$A$2:$A$120=A11)*(((Feiertage!$C$2:$C$120="alle")+ISNUMBER(SEARCH(" "&amp;IFERROR(VLOOKUP(Einstellungen!$B$10,Feiertage!$E$2:$F$17,2,FALSE),"--")&amp;" "," "&amp;Feiertage!$C$2:$C$120&amp;" ")))&gt;0))&gt;0,J11="F"),0,$I$7))</f>
      </c>
      <c r="H11" s="19">
        <f>IF(OR(A11="",AND(F11="",J11="")),"",IF(OR(J11="U",J11="K",AND(J11="S",F11="")),0,IF(J11="H",N(F11)-N(G11)/2,N(F11)-N(G11))))</f>
      </c>
      <c r="I11" s="6"/>
      <c r="J11" s="33"/>
    </row>
    <row r="12" ht="17" customHeight="1" spans="1:10" x14ac:dyDescent="0.25">
      <c r="A12" s="30">
        <f>IF($B$6="","",IF(3&lt;=DAY(EOMONTH($B$6,0)),DATE(YEAR($B$6),MONTH($B$6),3),""))</f>
      </c>
      <c r="B12" s="31">
        <f>IF(A12="","",A12)</f>
      </c>
      <c r="C12" s="32"/>
      <c r="D12" s="32"/>
      <c r="E12" s="7"/>
      <c r="F12" s="10">
        <f>IF(AND(ISNUMBER(C12),ISNUMBER(D12)),ROUND(MOD(D12-C12,1)*24-N(E12)/60,2),"")</f>
      </c>
      <c r="G12" s="10">
        <f>IF(A12="","",IF(OR(WEEKDAY(A12,2)&gt;$E$7,SUMPRODUCT((Feiertage!$A$2:$A$120=A12)*(((Feiertage!$C$2:$C$120="alle")+ISNUMBER(SEARCH(" "&amp;IFERROR(VLOOKUP(Einstellungen!$B$10,Feiertage!$E$2:$F$17,2,FALSE),"--")&amp;" "," "&amp;Feiertage!$C$2:$C$120&amp;" ")))&gt;0))&gt;0,J12="F"),0,$I$7))</f>
      </c>
      <c r="H12" s="19">
        <f>IF(OR(A12="",AND(F12="",J12="")),"",IF(OR(J12="U",J12="K",AND(J12="S",F12="")),0,IF(J12="H",N(F12)-N(G12)/2,N(F12)-N(G12))))</f>
      </c>
      <c r="I12" s="6"/>
      <c r="J12" s="33"/>
    </row>
    <row r="13" ht="17" customHeight="1" spans="1:10" x14ac:dyDescent="0.25">
      <c r="A13" s="30">
        <f>IF($B$6="","",IF(4&lt;=DAY(EOMONTH($B$6,0)),DATE(YEAR($B$6),MONTH($B$6),4),""))</f>
      </c>
      <c r="B13" s="31">
        <f>IF(A13="","",A13)</f>
      </c>
      <c r="C13" s="32"/>
      <c r="D13" s="32"/>
      <c r="E13" s="7"/>
      <c r="F13" s="10">
        <f>IF(AND(ISNUMBER(C13),ISNUMBER(D13)),ROUND(MOD(D13-C13,1)*24-N(E13)/60,2),"")</f>
      </c>
      <c r="G13" s="10">
        <f>IF(A13="","",IF(OR(WEEKDAY(A13,2)&gt;$E$7,SUMPRODUCT((Feiertage!$A$2:$A$120=A13)*(((Feiertage!$C$2:$C$120="alle")+ISNUMBER(SEARCH(" "&amp;IFERROR(VLOOKUP(Einstellungen!$B$10,Feiertage!$E$2:$F$17,2,FALSE),"--")&amp;" "," "&amp;Feiertage!$C$2:$C$120&amp;" ")))&gt;0))&gt;0,J13="F"),0,$I$7))</f>
      </c>
      <c r="H13" s="19">
        <f>IF(OR(A13="",AND(F13="",J13="")),"",IF(OR(J13="U",J13="K",AND(J13="S",F13="")),0,IF(J13="H",N(F13)-N(G13)/2,N(F13)-N(G13))))</f>
      </c>
      <c r="I13" s="6"/>
      <c r="J13" s="33"/>
    </row>
    <row r="14" ht="17" customHeight="1" spans="1:10" x14ac:dyDescent="0.25">
      <c r="A14" s="30">
        <f>IF($B$6="","",IF(5&lt;=DAY(EOMONTH($B$6,0)),DATE(YEAR($B$6),MONTH($B$6),5),""))</f>
      </c>
      <c r="B14" s="31">
        <f>IF(A14="","",A14)</f>
      </c>
      <c r="C14" s="32"/>
      <c r="D14" s="32"/>
      <c r="E14" s="7"/>
      <c r="F14" s="10">
        <f>IF(AND(ISNUMBER(C14),ISNUMBER(D14)),ROUND(MOD(D14-C14,1)*24-N(E14)/60,2),"")</f>
      </c>
      <c r="G14" s="10">
        <f>IF(A14="","",IF(OR(WEEKDAY(A14,2)&gt;$E$7,SUMPRODUCT((Feiertage!$A$2:$A$120=A14)*(((Feiertage!$C$2:$C$120="alle")+ISNUMBER(SEARCH(" "&amp;IFERROR(VLOOKUP(Einstellungen!$B$10,Feiertage!$E$2:$F$17,2,FALSE),"--")&amp;" "," "&amp;Feiertage!$C$2:$C$120&amp;" ")))&gt;0))&gt;0,J14="F"),0,$I$7))</f>
      </c>
      <c r="H14" s="19">
        <f>IF(OR(A14="",AND(F14="",J14="")),"",IF(OR(J14="U",J14="K",AND(J14="S",F14="")),0,IF(J14="H",N(F14)-N(G14)/2,N(F14)-N(G14))))</f>
      </c>
      <c r="I14" s="6"/>
      <c r="J14" s="33"/>
    </row>
    <row r="15" ht="17" customHeight="1" spans="1:10" x14ac:dyDescent="0.25">
      <c r="A15" s="30">
        <f>IF($B$6="","",IF(6&lt;=DAY(EOMONTH($B$6,0)),DATE(YEAR($B$6),MONTH($B$6),6),""))</f>
      </c>
      <c r="B15" s="31">
        <f>IF(A15="","",A15)</f>
      </c>
      <c r="C15" s="32"/>
      <c r="D15" s="32"/>
      <c r="E15" s="7"/>
      <c r="F15" s="10">
        <f>IF(AND(ISNUMBER(C15),ISNUMBER(D15)),ROUND(MOD(D15-C15,1)*24-N(E15)/60,2),"")</f>
      </c>
      <c r="G15" s="10">
        <f>IF(A15="","",IF(OR(WEEKDAY(A15,2)&gt;$E$7,SUMPRODUCT((Feiertage!$A$2:$A$120=A15)*(((Feiertage!$C$2:$C$120="alle")+ISNUMBER(SEARCH(" "&amp;IFERROR(VLOOKUP(Einstellungen!$B$10,Feiertage!$E$2:$F$17,2,FALSE),"--")&amp;" "," "&amp;Feiertage!$C$2:$C$120&amp;" ")))&gt;0))&gt;0,J15="F"),0,$I$7))</f>
      </c>
      <c r="H15" s="19">
        <f>IF(OR(A15="",AND(F15="",J15="")),"",IF(OR(J15="U",J15="K",AND(J15="S",F15="")),0,IF(J15="H",N(F15)-N(G15)/2,N(F15)-N(G15))))</f>
      </c>
      <c r="I15" s="6"/>
      <c r="J15" s="33"/>
    </row>
    <row r="16" ht="17" customHeight="1" spans="1:10" x14ac:dyDescent="0.25">
      <c r="A16" s="30">
        <f>IF($B$6="","",IF(7&lt;=DAY(EOMONTH($B$6,0)),DATE(YEAR($B$6),MONTH($B$6),7),""))</f>
      </c>
      <c r="B16" s="31">
        <f>IF(A16="","",A16)</f>
      </c>
      <c r="C16" s="32"/>
      <c r="D16" s="32"/>
      <c r="E16" s="7"/>
      <c r="F16" s="10">
        <f>IF(AND(ISNUMBER(C16),ISNUMBER(D16)),ROUND(MOD(D16-C16,1)*24-N(E16)/60,2),"")</f>
      </c>
      <c r="G16" s="10">
        <f>IF(A16="","",IF(OR(WEEKDAY(A16,2)&gt;$E$7,SUMPRODUCT((Feiertage!$A$2:$A$120=A16)*(((Feiertage!$C$2:$C$120="alle")+ISNUMBER(SEARCH(" "&amp;IFERROR(VLOOKUP(Einstellungen!$B$10,Feiertage!$E$2:$F$17,2,FALSE),"--")&amp;" "," "&amp;Feiertage!$C$2:$C$120&amp;" ")))&gt;0))&gt;0,J16="F"),0,$I$7))</f>
      </c>
      <c r="H16" s="19">
        <f>IF(OR(A16="",AND(F16="",J16="")),"",IF(OR(J16="U",J16="K",AND(J16="S",F16="")),0,IF(J16="H",N(F16)-N(G16)/2,N(F16)-N(G16))))</f>
      </c>
      <c r="I16" s="6"/>
      <c r="J16" s="33"/>
    </row>
    <row r="17" ht="17" customHeight="1" spans="1:10" x14ac:dyDescent="0.25">
      <c r="A17" s="30">
        <f>IF($B$6="","",IF(8&lt;=DAY(EOMONTH($B$6,0)),DATE(YEAR($B$6),MONTH($B$6),8),""))</f>
      </c>
      <c r="B17" s="31">
        <f>IF(A17="","",A17)</f>
      </c>
      <c r="C17" s="32"/>
      <c r="D17" s="32"/>
      <c r="E17" s="7"/>
      <c r="F17" s="10">
        <f>IF(AND(ISNUMBER(C17),ISNUMBER(D17)),ROUND(MOD(D17-C17,1)*24-N(E17)/60,2),"")</f>
      </c>
      <c r="G17" s="10">
        <f>IF(A17="","",IF(OR(WEEKDAY(A17,2)&gt;$E$7,SUMPRODUCT((Feiertage!$A$2:$A$120=A17)*(((Feiertage!$C$2:$C$120="alle")+ISNUMBER(SEARCH(" "&amp;IFERROR(VLOOKUP(Einstellungen!$B$10,Feiertage!$E$2:$F$17,2,FALSE),"--")&amp;" "," "&amp;Feiertage!$C$2:$C$120&amp;" ")))&gt;0))&gt;0,J17="F"),0,$I$7))</f>
      </c>
      <c r="H17" s="19">
        <f>IF(OR(A17="",AND(F17="",J17="")),"",IF(OR(J17="U",J17="K",AND(J17="S",F17="")),0,IF(J17="H",N(F17)-N(G17)/2,N(F17)-N(G17))))</f>
      </c>
      <c r="I17" s="6"/>
      <c r="J17" s="33"/>
    </row>
    <row r="18" ht="17" customHeight="1" spans="1:10" x14ac:dyDescent="0.25">
      <c r="A18" s="30">
        <f>IF($B$6="","",IF(9&lt;=DAY(EOMONTH($B$6,0)),DATE(YEAR($B$6),MONTH($B$6),9),""))</f>
      </c>
      <c r="B18" s="31">
        <f>IF(A18="","",A18)</f>
      </c>
      <c r="C18" s="32"/>
      <c r="D18" s="32"/>
      <c r="E18" s="7"/>
      <c r="F18" s="10">
        <f>IF(AND(ISNUMBER(C18),ISNUMBER(D18)),ROUND(MOD(D18-C18,1)*24-N(E18)/60,2),"")</f>
      </c>
      <c r="G18" s="10">
        <f>IF(A18="","",IF(OR(WEEKDAY(A18,2)&gt;$E$7,SUMPRODUCT((Feiertage!$A$2:$A$120=A18)*(((Feiertage!$C$2:$C$120="alle")+ISNUMBER(SEARCH(" "&amp;IFERROR(VLOOKUP(Einstellungen!$B$10,Feiertage!$E$2:$F$17,2,FALSE),"--")&amp;" "," "&amp;Feiertage!$C$2:$C$120&amp;" ")))&gt;0))&gt;0,J18="F"),0,$I$7))</f>
      </c>
      <c r="H18" s="19">
        <f>IF(OR(A18="",AND(F18="",J18="")),"",IF(OR(J18="U",J18="K",AND(J18="S",F18="")),0,IF(J18="H",N(F18)-N(G18)/2,N(F18)-N(G18))))</f>
      </c>
      <c r="I18" s="6"/>
      <c r="J18" s="33"/>
    </row>
    <row r="19" ht="17" customHeight="1" spans="1:10" x14ac:dyDescent="0.25">
      <c r="A19" s="30">
        <f>IF($B$6="","",IF(10&lt;=DAY(EOMONTH($B$6,0)),DATE(YEAR($B$6),MONTH($B$6),10),""))</f>
      </c>
      <c r="B19" s="31">
        <f>IF(A19="","",A19)</f>
      </c>
      <c r="C19" s="32"/>
      <c r="D19" s="32"/>
      <c r="E19" s="7"/>
      <c r="F19" s="10">
        <f>IF(AND(ISNUMBER(C19),ISNUMBER(D19)),ROUND(MOD(D19-C19,1)*24-N(E19)/60,2),"")</f>
      </c>
      <c r="G19" s="10">
        <f>IF(A19="","",IF(OR(WEEKDAY(A19,2)&gt;$E$7,SUMPRODUCT((Feiertage!$A$2:$A$120=A19)*(((Feiertage!$C$2:$C$120="alle")+ISNUMBER(SEARCH(" "&amp;IFERROR(VLOOKUP(Einstellungen!$B$10,Feiertage!$E$2:$F$17,2,FALSE),"--")&amp;" "," "&amp;Feiertage!$C$2:$C$120&amp;" ")))&gt;0))&gt;0,J19="F"),0,$I$7))</f>
      </c>
      <c r="H19" s="19">
        <f>IF(OR(A19="",AND(F19="",J19="")),"",IF(OR(J19="U",J19="K",AND(J19="S",F19="")),0,IF(J19="H",N(F19)-N(G19)/2,N(F19)-N(G19))))</f>
      </c>
      <c r="I19" s="6"/>
      <c r="J19" s="33"/>
    </row>
    <row r="20" ht="17" customHeight="1" spans="1:10" x14ac:dyDescent="0.25">
      <c r="A20" s="30">
        <f>IF($B$6="","",IF(11&lt;=DAY(EOMONTH($B$6,0)),DATE(YEAR($B$6),MONTH($B$6),11),""))</f>
      </c>
      <c r="B20" s="31">
        <f>IF(A20="","",A20)</f>
      </c>
      <c r="C20" s="32"/>
      <c r="D20" s="32"/>
      <c r="E20" s="7"/>
      <c r="F20" s="10">
        <f>IF(AND(ISNUMBER(C20),ISNUMBER(D20)),ROUND(MOD(D20-C20,1)*24-N(E20)/60,2),"")</f>
      </c>
      <c r="G20" s="10">
        <f>IF(A20="","",IF(OR(WEEKDAY(A20,2)&gt;$E$7,SUMPRODUCT((Feiertage!$A$2:$A$120=A20)*(((Feiertage!$C$2:$C$120="alle")+ISNUMBER(SEARCH(" "&amp;IFERROR(VLOOKUP(Einstellungen!$B$10,Feiertage!$E$2:$F$17,2,FALSE),"--")&amp;" "," "&amp;Feiertage!$C$2:$C$120&amp;" ")))&gt;0))&gt;0,J20="F"),0,$I$7))</f>
      </c>
      <c r="H20" s="19">
        <f>IF(OR(A20="",AND(F20="",J20="")),"",IF(OR(J20="U",J20="K",AND(J20="S",F20="")),0,IF(J20="H",N(F20)-N(G20)/2,N(F20)-N(G20))))</f>
      </c>
      <c r="I20" s="6"/>
      <c r="J20" s="33"/>
    </row>
    <row r="21" ht="17" customHeight="1" spans="1:10" x14ac:dyDescent="0.25">
      <c r="A21" s="30">
        <f>IF($B$6="","",IF(12&lt;=DAY(EOMONTH($B$6,0)),DATE(YEAR($B$6),MONTH($B$6),12),""))</f>
      </c>
      <c r="B21" s="31">
        <f>IF(A21="","",A21)</f>
      </c>
      <c r="C21" s="32"/>
      <c r="D21" s="32"/>
      <c r="E21" s="7"/>
      <c r="F21" s="10">
        <f>IF(AND(ISNUMBER(C21),ISNUMBER(D21)),ROUND(MOD(D21-C21,1)*24-N(E21)/60,2),"")</f>
      </c>
      <c r="G21" s="10">
        <f>IF(A21="","",IF(OR(WEEKDAY(A21,2)&gt;$E$7,SUMPRODUCT((Feiertage!$A$2:$A$120=A21)*(((Feiertage!$C$2:$C$120="alle")+ISNUMBER(SEARCH(" "&amp;IFERROR(VLOOKUP(Einstellungen!$B$10,Feiertage!$E$2:$F$17,2,FALSE),"--")&amp;" "," "&amp;Feiertage!$C$2:$C$120&amp;" ")))&gt;0))&gt;0,J21="F"),0,$I$7))</f>
      </c>
      <c r="H21" s="19">
        <f>IF(OR(A21="",AND(F21="",J21="")),"",IF(OR(J21="U",J21="K",AND(J21="S",F21="")),0,IF(J21="H",N(F21)-N(G21)/2,N(F21)-N(G21))))</f>
      </c>
      <c r="I21" s="6"/>
      <c r="J21" s="33"/>
    </row>
    <row r="22" ht="17" customHeight="1" spans="1:10" x14ac:dyDescent="0.25">
      <c r="A22" s="30">
        <f>IF($B$6="","",IF(13&lt;=DAY(EOMONTH($B$6,0)),DATE(YEAR($B$6),MONTH($B$6),13),""))</f>
      </c>
      <c r="B22" s="31">
        <f>IF(A22="","",A22)</f>
      </c>
      <c r="C22" s="32"/>
      <c r="D22" s="32"/>
      <c r="E22" s="7"/>
      <c r="F22" s="10">
        <f>IF(AND(ISNUMBER(C22),ISNUMBER(D22)),ROUND(MOD(D22-C22,1)*24-N(E22)/60,2),"")</f>
      </c>
      <c r="G22" s="10">
        <f>IF(A22="","",IF(OR(WEEKDAY(A22,2)&gt;$E$7,SUMPRODUCT((Feiertage!$A$2:$A$120=A22)*(((Feiertage!$C$2:$C$120="alle")+ISNUMBER(SEARCH(" "&amp;IFERROR(VLOOKUP(Einstellungen!$B$10,Feiertage!$E$2:$F$17,2,FALSE),"--")&amp;" "," "&amp;Feiertage!$C$2:$C$120&amp;" ")))&gt;0))&gt;0,J22="F"),0,$I$7))</f>
      </c>
      <c r="H22" s="19">
        <f>IF(OR(A22="",AND(F22="",J22="")),"",IF(OR(J22="U",J22="K",AND(J22="S",F22="")),0,IF(J22="H",N(F22)-N(G22)/2,N(F22)-N(G22))))</f>
      </c>
      <c r="I22" s="6"/>
      <c r="J22" s="33"/>
    </row>
    <row r="23" ht="17" customHeight="1" spans="1:10" x14ac:dyDescent="0.25">
      <c r="A23" s="30">
        <f>IF($B$6="","",IF(14&lt;=DAY(EOMONTH($B$6,0)),DATE(YEAR($B$6),MONTH($B$6),14),""))</f>
      </c>
      <c r="B23" s="31">
        <f>IF(A23="","",A23)</f>
      </c>
      <c r="C23" s="32"/>
      <c r="D23" s="32"/>
      <c r="E23" s="7"/>
      <c r="F23" s="10">
        <f>IF(AND(ISNUMBER(C23),ISNUMBER(D23)),ROUND(MOD(D23-C23,1)*24-N(E23)/60,2),"")</f>
      </c>
      <c r="G23" s="10">
        <f>IF(A23="","",IF(OR(WEEKDAY(A23,2)&gt;$E$7,SUMPRODUCT((Feiertage!$A$2:$A$120=A23)*(((Feiertage!$C$2:$C$120="alle")+ISNUMBER(SEARCH(" "&amp;IFERROR(VLOOKUP(Einstellungen!$B$10,Feiertage!$E$2:$F$17,2,FALSE),"--")&amp;" "," "&amp;Feiertage!$C$2:$C$120&amp;" ")))&gt;0))&gt;0,J23="F"),0,$I$7))</f>
      </c>
      <c r="H23" s="19">
        <f>IF(OR(A23="",AND(F23="",J23="")),"",IF(OR(J23="U",J23="K",AND(J23="S",F23="")),0,IF(J23="H",N(F23)-N(G23)/2,N(F23)-N(G23))))</f>
      </c>
      <c r="I23" s="6"/>
      <c r="J23" s="33"/>
    </row>
    <row r="24" ht="17" customHeight="1" spans="1:10" x14ac:dyDescent="0.25">
      <c r="A24" s="30">
        <f>IF($B$6="","",IF(15&lt;=DAY(EOMONTH($B$6,0)),DATE(YEAR($B$6),MONTH($B$6),15),""))</f>
      </c>
      <c r="B24" s="31">
        <f>IF(A24="","",A24)</f>
      </c>
      <c r="C24" s="32"/>
      <c r="D24" s="32"/>
      <c r="E24" s="7"/>
      <c r="F24" s="10">
        <f>IF(AND(ISNUMBER(C24),ISNUMBER(D24)),ROUND(MOD(D24-C24,1)*24-N(E24)/60,2),"")</f>
      </c>
      <c r="G24" s="10">
        <f>IF(A24="","",IF(OR(WEEKDAY(A24,2)&gt;$E$7,SUMPRODUCT((Feiertage!$A$2:$A$120=A24)*(((Feiertage!$C$2:$C$120="alle")+ISNUMBER(SEARCH(" "&amp;IFERROR(VLOOKUP(Einstellungen!$B$10,Feiertage!$E$2:$F$17,2,FALSE),"--")&amp;" "," "&amp;Feiertage!$C$2:$C$120&amp;" ")))&gt;0))&gt;0,J24="F"),0,$I$7))</f>
      </c>
      <c r="H24" s="19">
        <f>IF(OR(A24="",AND(F24="",J24="")),"",IF(OR(J24="U",J24="K",AND(J24="S",F24="")),0,IF(J24="H",N(F24)-N(G24)/2,N(F24)-N(G24))))</f>
      </c>
      <c r="I24" s="6"/>
      <c r="J24" s="33"/>
    </row>
    <row r="25" ht="17" customHeight="1" spans="1:10" x14ac:dyDescent="0.25">
      <c r="A25" s="30">
        <f>IF($B$6="","",IF(16&lt;=DAY(EOMONTH($B$6,0)),DATE(YEAR($B$6),MONTH($B$6),16),""))</f>
      </c>
      <c r="B25" s="31">
        <f>IF(A25="","",A25)</f>
      </c>
      <c r="C25" s="32"/>
      <c r="D25" s="32"/>
      <c r="E25" s="7"/>
      <c r="F25" s="10">
        <f>IF(AND(ISNUMBER(C25),ISNUMBER(D25)),ROUND(MOD(D25-C25,1)*24-N(E25)/60,2),"")</f>
      </c>
      <c r="G25" s="10">
        <f>IF(A25="","",IF(OR(WEEKDAY(A25,2)&gt;$E$7,SUMPRODUCT((Feiertage!$A$2:$A$120=A25)*(((Feiertage!$C$2:$C$120="alle")+ISNUMBER(SEARCH(" "&amp;IFERROR(VLOOKUP(Einstellungen!$B$10,Feiertage!$E$2:$F$17,2,FALSE),"--")&amp;" "," "&amp;Feiertage!$C$2:$C$120&amp;" ")))&gt;0))&gt;0,J25="F"),0,$I$7))</f>
      </c>
      <c r="H25" s="19">
        <f>IF(OR(A25="",AND(F25="",J25="")),"",IF(OR(J25="U",J25="K",AND(J25="S",F25="")),0,IF(J25="H",N(F25)-N(G25)/2,N(F25)-N(G25))))</f>
      </c>
      <c r="I25" s="6"/>
      <c r="J25" s="33"/>
    </row>
    <row r="26" ht="17" customHeight="1" spans="1:10" x14ac:dyDescent="0.25">
      <c r="A26" s="30">
        <f>IF($B$6="","",IF(17&lt;=DAY(EOMONTH($B$6,0)),DATE(YEAR($B$6),MONTH($B$6),17),""))</f>
      </c>
      <c r="B26" s="31">
        <f>IF(A26="","",A26)</f>
      </c>
      <c r="C26" s="32"/>
      <c r="D26" s="32"/>
      <c r="E26" s="7"/>
      <c r="F26" s="10">
        <f>IF(AND(ISNUMBER(C26),ISNUMBER(D26)),ROUND(MOD(D26-C26,1)*24-N(E26)/60,2),"")</f>
      </c>
      <c r="G26" s="10">
        <f>IF(A26="","",IF(OR(WEEKDAY(A26,2)&gt;$E$7,SUMPRODUCT((Feiertage!$A$2:$A$120=A26)*(((Feiertage!$C$2:$C$120="alle")+ISNUMBER(SEARCH(" "&amp;IFERROR(VLOOKUP(Einstellungen!$B$10,Feiertage!$E$2:$F$17,2,FALSE),"--")&amp;" "," "&amp;Feiertage!$C$2:$C$120&amp;" ")))&gt;0))&gt;0,J26="F"),0,$I$7))</f>
      </c>
      <c r="H26" s="19">
        <f>IF(OR(A26="",AND(F26="",J26="")),"",IF(OR(J26="U",J26="K",AND(J26="S",F26="")),0,IF(J26="H",N(F26)-N(G26)/2,N(F26)-N(G26))))</f>
      </c>
      <c r="I26" s="6"/>
      <c r="J26" s="33"/>
    </row>
    <row r="27" ht="17" customHeight="1" spans="1:10" x14ac:dyDescent="0.25">
      <c r="A27" s="30">
        <f>IF($B$6="","",IF(18&lt;=DAY(EOMONTH($B$6,0)),DATE(YEAR($B$6),MONTH($B$6),18),""))</f>
      </c>
      <c r="B27" s="31">
        <f>IF(A27="","",A27)</f>
      </c>
      <c r="C27" s="32"/>
      <c r="D27" s="32"/>
      <c r="E27" s="7"/>
      <c r="F27" s="10">
        <f>IF(AND(ISNUMBER(C27),ISNUMBER(D27)),ROUND(MOD(D27-C27,1)*24-N(E27)/60,2),"")</f>
      </c>
      <c r="G27" s="10">
        <f>IF(A27="","",IF(OR(WEEKDAY(A27,2)&gt;$E$7,SUMPRODUCT((Feiertage!$A$2:$A$120=A27)*(((Feiertage!$C$2:$C$120="alle")+ISNUMBER(SEARCH(" "&amp;IFERROR(VLOOKUP(Einstellungen!$B$10,Feiertage!$E$2:$F$17,2,FALSE),"--")&amp;" "," "&amp;Feiertage!$C$2:$C$120&amp;" ")))&gt;0))&gt;0,J27="F"),0,$I$7))</f>
      </c>
      <c r="H27" s="19">
        <f>IF(OR(A27="",AND(F27="",J27="")),"",IF(OR(J27="U",J27="K",AND(J27="S",F27="")),0,IF(J27="H",N(F27)-N(G27)/2,N(F27)-N(G27))))</f>
      </c>
      <c r="I27" s="6"/>
      <c r="J27" s="33"/>
    </row>
    <row r="28" ht="17" customHeight="1" spans="1:10" x14ac:dyDescent="0.25">
      <c r="A28" s="30">
        <f>IF($B$6="","",IF(19&lt;=DAY(EOMONTH($B$6,0)),DATE(YEAR($B$6),MONTH($B$6),19),""))</f>
      </c>
      <c r="B28" s="31">
        <f>IF(A28="","",A28)</f>
      </c>
      <c r="C28" s="32"/>
      <c r="D28" s="32"/>
      <c r="E28" s="7"/>
      <c r="F28" s="10">
        <f>IF(AND(ISNUMBER(C28),ISNUMBER(D28)),ROUND(MOD(D28-C28,1)*24-N(E28)/60,2),"")</f>
      </c>
      <c r="G28" s="10">
        <f>IF(A28="","",IF(OR(WEEKDAY(A28,2)&gt;$E$7,SUMPRODUCT((Feiertage!$A$2:$A$120=A28)*(((Feiertage!$C$2:$C$120="alle")+ISNUMBER(SEARCH(" "&amp;IFERROR(VLOOKUP(Einstellungen!$B$10,Feiertage!$E$2:$F$17,2,FALSE),"--")&amp;" "," "&amp;Feiertage!$C$2:$C$120&amp;" ")))&gt;0))&gt;0,J28="F"),0,$I$7))</f>
      </c>
      <c r="H28" s="19">
        <f>IF(OR(A28="",AND(F28="",J28="")),"",IF(OR(J28="U",J28="K",AND(J28="S",F28="")),0,IF(J28="H",N(F28)-N(G28)/2,N(F28)-N(G28))))</f>
      </c>
      <c r="I28" s="6"/>
      <c r="J28" s="33"/>
    </row>
    <row r="29" ht="17" customHeight="1" spans="1:10" x14ac:dyDescent="0.25">
      <c r="A29" s="30">
        <f>IF($B$6="","",IF(20&lt;=DAY(EOMONTH($B$6,0)),DATE(YEAR($B$6),MONTH($B$6),20),""))</f>
      </c>
      <c r="B29" s="31">
        <f>IF(A29="","",A29)</f>
      </c>
      <c r="C29" s="32"/>
      <c r="D29" s="32"/>
      <c r="E29" s="7"/>
      <c r="F29" s="10">
        <f>IF(AND(ISNUMBER(C29),ISNUMBER(D29)),ROUND(MOD(D29-C29,1)*24-N(E29)/60,2),"")</f>
      </c>
      <c r="G29" s="10">
        <f>IF(A29="","",IF(OR(WEEKDAY(A29,2)&gt;$E$7,SUMPRODUCT((Feiertage!$A$2:$A$120=A29)*(((Feiertage!$C$2:$C$120="alle")+ISNUMBER(SEARCH(" "&amp;IFERROR(VLOOKUP(Einstellungen!$B$10,Feiertage!$E$2:$F$17,2,FALSE),"--")&amp;" "," "&amp;Feiertage!$C$2:$C$120&amp;" ")))&gt;0))&gt;0,J29="F"),0,$I$7))</f>
      </c>
      <c r="H29" s="19">
        <f>IF(OR(A29="",AND(F29="",J29="")),"",IF(OR(J29="U",J29="K",AND(J29="S",F29="")),0,IF(J29="H",N(F29)-N(G29)/2,N(F29)-N(G29))))</f>
      </c>
      <c r="I29" s="6"/>
      <c r="J29" s="33"/>
    </row>
    <row r="30" ht="17" customHeight="1" spans="1:10" x14ac:dyDescent="0.25">
      <c r="A30" s="30">
        <f>IF($B$6="","",IF(21&lt;=DAY(EOMONTH($B$6,0)),DATE(YEAR($B$6),MONTH($B$6),21),""))</f>
      </c>
      <c r="B30" s="31">
        <f>IF(A30="","",A30)</f>
      </c>
      <c r="C30" s="32"/>
      <c r="D30" s="32"/>
      <c r="E30" s="7"/>
      <c r="F30" s="10">
        <f>IF(AND(ISNUMBER(C30),ISNUMBER(D30)),ROUND(MOD(D30-C30,1)*24-N(E30)/60,2),"")</f>
      </c>
      <c r="G30" s="10">
        <f>IF(A30="","",IF(OR(WEEKDAY(A30,2)&gt;$E$7,SUMPRODUCT((Feiertage!$A$2:$A$120=A30)*(((Feiertage!$C$2:$C$120="alle")+ISNUMBER(SEARCH(" "&amp;IFERROR(VLOOKUP(Einstellungen!$B$10,Feiertage!$E$2:$F$17,2,FALSE),"--")&amp;" "," "&amp;Feiertage!$C$2:$C$120&amp;" ")))&gt;0))&gt;0,J30="F"),0,$I$7))</f>
      </c>
      <c r="H30" s="19">
        <f>IF(OR(A30="",AND(F30="",J30="")),"",IF(OR(J30="U",J30="K",AND(J30="S",F30="")),0,IF(J30="H",N(F30)-N(G30)/2,N(F30)-N(G30))))</f>
      </c>
      <c r="I30" s="6"/>
      <c r="J30" s="33"/>
    </row>
    <row r="31" ht="17" customHeight="1" spans="1:10" x14ac:dyDescent="0.25">
      <c r="A31" s="30">
        <f>IF($B$6="","",IF(22&lt;=DAY(EOMONTH($B$6,0)),DATE(YEAR($B$6),MONTH($B$6),22),""))</f>
      </c>
      <c r="B31" s="31">
        <f>IF(A31="","",A31)</f>
      </c>
      <c r="C31" s="32"/>
      <c r="D31" s="32"/>
      <c r="E31" s="7"/>
      <c r="F31" s="10">
        <f>IF(AND(ISNUMBER(C31),ISNUMBER(D31)),ROUND(MOD(D31-C31,1)*24-N(E31)/60,2),"")</f>
      </c>
      <c r="G31" s="10">
        <f>IF(A31="","",IF(OR(WEEKDAY(A31,2)&gt;$E$7,SUMPRODUCT((Feiertage!$A$2:$A$120=A31)*(((Feiertage!$C$2:$C$120="alle")+ISNUMBER(SEARCH(" "&amp;IFERROR(VLOOKUP(Einstellungen!$B$10,Feiertage!$E$2:$F$17,2,FALSE),"--")&amp;" "," "&amp;Feiertage!$C$2:$C$120&amp;" ")))&gt;0))&gt;0,J31="F"),0,$I$7))</f>
      </c>
      <c r="H31" s="19">
        <f>IF(OR(A31="",AND(F31="",J31="")),"",IF(OR(J31="U",J31="K",AND(J31="S",F31="")),0,IF(J31="H",N(F31)-N(G31)/2,N(F31)-N(G31))))</f>
      </c>
      <c r="I31" s="6"/>
      <c r="J31" s="33"/>
    </row>
    <row r="32" ht="17" customHeight="1" spans="1:10" x14ac:dyDescent="0.25">
      <c r="A32" s="30">
        <f>IF($B$6="","",IF(23&lt;=DAY(EOMONTH($B$6,0)),DATE(YEAR($B$6),MONTH($B$6),23),""))</f>
      </c>
      <c r="B32" s="31">
        <f>IF(A32="","",A32)</f>
      </c>
      <c r="C32" s="32"/>
      <c r="D32" s="32"/>
      <c r="E32" s="7"/>
      <c r="F32" s="10">
        <f>IF(AND(ISNUMBER(C32),ISNUMBER(D32)),ROUND(MOD(D32-C32,1)*24-N(E32)/60,2),"")</f>
      </c>
      <c r="G32" s="10">
        <f>IF(A32="","",IF(OR(WEEKDAY(A32,2)&gt;$E$7,SUMPRODUCT((Feiertage!$A$2:$A$120=A32)*(((Feiertage!$C$2:$C$120="alle")+ISNUMBER(SEARCH(" "&amp;IFERROR(VLOOKUP(Einstellungen!$B$10,Feiertage!$E$2:$F$17,2,FALSE),"--")&amp;" "," "&amp;Feiertage!$C$2:$C$120&amp;" ")))&gt;0))&gt;0,J32="F"),0,$I$7))</f>
      </c>
      <c r="H32" s="19">
        <f>IF(OR(A32="",AND(F32="",J32="")),"",IF(OR(J32="U",J32="K",AND(J32="S",F32="")),0,IF(J32="H",N(F32)-N(G32)/2,N(F32)-N(G32))))</f>
      </c>
      <c r="I32" s="6"/>
      <c r="J32" s="33"/>
    </row>
    <row r="33" ht="17" customHeight="1" spans="1:10" x14ac:dyDescent="0.25">
      <c r="A33" s="30">
        <f>IF($B$6="","",IF(24&lt;=DAY(EOMONTH($B$6,0)),DATE(YEAR($B$6),MONTH($B$6),24),""))</f>
      </c>
      <c r="B33" s="31">
        <f>IF(A33="","",A33)</f>
      </c>
      <c r="C33" s="32"/>
      <c r="D33" s="32"/>
      <c r="E33" s="7"/>
      <c r="F33" s="10">
        <f>IF(AND(ISNUMBER(C33),ISNUMBER(D33)),ROUND(MOD(D33-C33,1)*24-N(E33)/60,2),"")</f>
      </c>
      <c r="G33" s="10">
        <f>IF(A33="","",IF(OR(WEEKDAY(A33,2)&gt;$E$7,SUMPRODUCT((Feiertage!$A$2:$A$120=A33)*(((Feiertage!$C$2:$C$120="alle")+ISNUMBER(SEARCH(" "&amp;IFERROR(VLOOKUP(Einstellungen!$B$10,Feiertage!$E$2:$F$17,2,FALSE),"--")&amp;" "," "&amp;Feiertage!$C$2:$C$120&amp;" ")))&gt;0))&gt;0,J33="F"),0,$I$7))</f>
      </c>
      <c r="H33" s="19">
        <f>IF(OR(A33="",AND(F33="",J33="")),"",IF(OR(J33="U",J33="K",AND(J33="S",F33="")),0,IF(J33="H",N(F33)-N(G33)/2,N(F33)-N(G33))))</f>
      </c>
      <c r="I33" s="6"/>
      <c r="J33" s="33"/>
    </row>
    <row r="34" ht="17" customHeight="1" spans="1:10" x14ac:dyDescent="0.25">
      <c r="A34" s="30">
        <f>IF($B$6="","",IF(25&lt;=DAY(EOMONTH($B$6,0)),DATE(YEAR($B$6),MONTH($B$6),25),""))</f>
      </c>
      <c r="B34" s="31">
        <f>IF(A34="","",A34)</f>
      </c>
      <c r="C34" s="32"/>
      <c r="D34" s="32"/>
      <c r="E34" s="7"/>
      <c r="F34" s="10">
        <f>IF(AND(ISNUMBER(C34),ISNUMBER(D34)),ROUND(MOD(D34-C34,1)*24-N(E34)/60,2),"")</f>
      </c>
      <c r="G34" s="10">
        <f>IF(A34="","",IF(OR(WEEKDAY(A34,2)&gt;$E$7,SUMPRODUCT((Feiertage!$A$2:$A$120=A34)*(((Feiertage!$C$2:$C$120="alle")+ISNUMBER(SEARCH(" "&amp;IFERROR(VLOOKUP(Einstellungen!$B$10,Feiertage!$E$2:$F$17,2,FALSE),"--")&amp;" "," "&amp;Feiertage!$C$2:$C$120&amp;" ")))&gt;0))&gt;0,J34="F"),0,$I$7))</f>
      </c>
      <c r="H34" s="19">
        <f>IF(OR(A34="",AND(F34="",J34="")),"",IF(OR(J34="U",J34="K",AND(J34="S",F34="")),0,IF(J34="H",N(F34)-N(G34)/2,N(F34)-N(G34))))</f>
      </c>
      <c r="I34" s="6"/>
      <c r="J34" s="33"/>
    </row>
    <row r="35" ht="17" customHeight="1" spans="1:10" x14ac:dyDescent="0.25">
      <c r="A35" s="30">
        <f>IF($B$6="","",IF(26&lt;=DAY(EOMONTH($B$6,0)),DATE(YEAR($B$6),MONTH($B$6),26),""))</f>
      </c>
      <c r="B35" s="31">
        <f>IF(A35="","",A35)</f>
      </c>
      <c r="C35" s="32"/>
      <c r="D35" s="32"/>
      <c r="E35" s="7"/>
      <c r="F35" s="10">
        <f>IF(AND(ISNUMBER(C35),ISNUMBER(D35)),ROUND(MOD(D35-C35,1)*24-N(E35)/60,2),"")</f>
      </c>
      <c r="G35" s="10">
        <f>IF(A35="","",IF(OR(WEEKDAY(A35,2)&gt;$E$7,SUMPRODUCT((Feiertage!$A$2:$A$120=A35)*(((Feiertage!$C$2:$C$120="alle")+ISNUMBER(SEARCH(" "&amp;IFERROR(VLOOKUP(Einstellungen!$B$10,Feiertage!$E$2:$F$17,2,FALSE),"--")&amp;" "," "&amp;Feiertage!$C$2:$C$120&amp;" ")))&gt;0))&gt;0,J35="F"),0,$I$7))</f>
      </c>
      <c r="H35" s="19">
        <f>IF(OR(A35="",AND(F35="",J35="")),"",IF(OR(J35="U",J35="K",AND(J35="S",F35="")),0,IF(J35="H",N(F35)-N(G35)/2,N(F35)-N(G35))))</f>
      </c>
      <c r="I35" s="6"/>
      <c r="J35" s="33"/>
    </row>
    <row r="36" ht="17" customHeight="1" spans="1:10" x14ac:dyDescent="0.25">
      <c r="A36" s="30">
        <f>IF($B$6="","",IF(27&lt;=DAY(EOMONTH($B$6,0)),DATE(YEAR($B$6),MONTH($B$6),27),""))</f>
      </c>
      <c r="B36" s="31">
        <f>IF(A36="","",A36)</f>
      </c>
      <c r="C36" s="32"/>
      <c r="D36" s="32"/>
      <c r="E36" s="7"/>
      <c r="F36" s="10">
        <f>IF(AND(ISNUMBER(C36),ISNUMBER(D36)),ROUND(MOD(D36-C36,1)*24-N(E36)/60,2),"")</f>
      </c>
      <c r="G36" s="10">
        <f>IF(A36="","",IF(OR(WEEKDAY(A36,2)&gt;$E$7,SUMPRODUCT((Feiertage!$A$2:$A$120=A36)*(((Feiertage!$C$2:$C$120="alle")+ISNUMBER(SEARCH(" "&amp;IFERROR(VLOOKUP(Einstellungen!$B$10,Feiertage!$E$2:$F$17,2,FALSE),"--")&amp;" "," "&amp;Feiertage!$C$2:$C$120&amp;" ")))&gt;0))&gt;0,J36="F"),0,$I$7))</f>
      </c>
      <c r="H36" s="19">
        <f>IF(OR(A36="",AND(F36="",J36="")),"",IF(OR(J36="U",J36="K",AND(J36="S",F36="")),0,IF(J36="H",N(F36)-N(G36)/2,N(F36)-N(G36))))</f>
      </c>
      <c r="I36" s="6"/>
      <c r="J36" s="33"/>
    </row>
    <row r="37" ht="17" customHeight="1" spans="1:10" x14ac:dyDescent="0.25">
      <c r="A37" s="30">
        <f>IF($B$6="","",IF(28&lt;=DAY(EOMONTH($B$6,0)),DATE(YEAR($B$6),MONTH($B$6),28),""))</f>
      </c>
      <c r="B37" s="31">
        <f>IF(A37="","",A37)</f>
      </c>
      <c r="C37" s="32"/>
      <c r="D37" s="32"/>
      <c r="E37" s="7"/>
      <c r="F37" s="10">
        <f>IF(AND(ISNUMBER(C37),ISNUMBER(D37)),ROUND(MOD(D37-C37,1)*24-N(E37)/60,2),"")</f>
      </c>
      <c r="G37" s="10">
        <f>IF(A37="","",IF(OR(WEEKDAY(A37,2)&gt;$E$7,SUMPRODUCT((Feiertage!$A$2:$A$120=A37)*(((Feiertage!$C$2:$C$120="alle")+ISNUMBER(SEARCH(" "&amp;IFERROR(VLOOKUP(Einstellungen!$B$10,Feiertage!$E$2:$F$17,2,FALSE),"--")&amp;" "," "&amp;Feiertage!$C$2:$C$120&amp;" ")))&gt;0))&gt;0,J37="F"),0,$I$7))</f>
      </c>
      <c r="H37" s="19">
        <f>IF(OR(A37="",AND(F37="",J37="")),"",IF(OR(J37="U",J37="K",AND(J37="S",F37="")),0,IF(J37="H",N(F37)-N(G37)/2,N(F37)-N(G37))))</f>
      </c>
      <c r="I37" s="6"/>
      <c r="J37" s="33"/>
    </row>
    <row r="38" ht="17" customHeight="1" spans="1:10" x14ac:dyDescent="0.25">
      <c r="A38" s="30">
        <f>IF($B$6="","",IF(29&lt;=DAY(EOMONTH($B$6,0)),DATE(YEAR($B$6),MONTH($B$6),29),""))</f>
      </c>
      <c r="B38" s="31">
        <f>IF(A38="","",A38)</f>
      </c>
      <c r="C38" s="32"/>
      <c r="D38" s="32"/>
      <c r="E38" s="7"/>
      <c r="F38" s="10">
        <f>IF(AND(ISNUMBER(C38),ISNUMBER(D38)),ROUND(MOD(D38-C38,1)*24-N(E38)/60,2),"")</f>
      </c>
      <c r="G38" s="10">
        <f>IF(A38="","",IF(OR(WEEKDAY(A38,2)&gt;$E$7,SUMPRODUCT((Feiertage!$A$2:$A$120=A38)*(((Feiertage!$C$2:$C$120="alle")+ISNUMBER(SEARCH(" "&amp;IFERROR(VLOOKUP(Einstellungen!$B$10,Feiertage!$E$2:$F$17,2,FALSE),"--")&amp;" "," "&amp;Feiertage!$C$2:$C$120&amp;" ")))&gt;0))&gt;0,J38="F"),0,$I$7))</f>
      </c>
      <c r="H38" s="19">
        <f>IF(OR(A38="",AND(F38="",J38="")),"",IF(OR(J38="U",J38="K",AND(J38="S",F38="")),0,IF(J38="H",N(F38)-N(G38)/2,N(F38)-N(G38))))</f>
      </c>
      <c r="I38" s="6"/>
      <c r="J38" s="33"/>
    </row>
    <row r="39" ht="17" customHeight="1" spans="1:10" x14ac:dyDescent="0.25">
      <c r="A39" s="30">
        <f>IF($B$6="","",IF(30&lt;=DAY(EOMONTH($B$6,0)),DATE(YEAR($B$6),MONTH($B$6),30),""))</f>
      </c>
      <c r="B39" s="31">
        <f>IF(A39="","",A39)</f>
      </c>
      <c r="C39" s="32"/>
      <c r="D39" s="32"/>
      <c r="E39" s="7"/>
      <c r="F39" s="10">
        <f>IF(AND(ISNUMBER(C39),ISNUMBER(D39)),ROUND(MOD(D39-C39,1)*24-N(E39)/60,2),"")</f>
      </c>
      <c r="G39" s="10">
        <f>IF(A39="","",IF(OR(WEEKDAY(A39,2)&gt;$E$7,SUMPRODUCT((Feiertage!$A$2:$A$120=A39)*(((Feiertage!$C$2:$C$120="alle")+ISNUMBER(SEARCH(" "&amp;IFERROR(VLOOKUP(Einstellungen!$B$10,Feiertage!$E$2:$F$17,2,FALSE),"--")&amp;" "," "&amp;Feiertage!$C$2:$C$120&amp;" ")))&gt;0))&gt;0,J39="F"),0,$I$7))</f>
      </c>
      <c r="H39" s="19">
        <f>IF(OR(A39="",AND(F39="",J39="")),"",IF(OR(J39="U",J39="K",AND(J39="S",F39="")),0,IF(J39="H",N(F39)-N(G39)/2,N(F39)-N(G39))))</f>
      </c>
      <c r="I39" s="6"/>
      <c r="J39" s="33"/>
    </row>
    <row r="40" ht="17" customHeight="1" spans="1:10" x14ac:dyDescent="0.25">
      <c r="A40" s="30">
        <f>IF($B$6="","",IF(31&lt;=DAY(EOMONTH($B$6,0)),DATE(YEAR($B$6),MONTH($B$6),31),""))</f>
      </c>
      <c r="B40" s="31">
        <f>IF(A40="","",A40)</f>
      </c>
      <c r="C40" s="32"/>
      <c r="D40" s="32"/>
      <c r="E40" s="7"/>
      <c r="F40" s="10">
        <f>IF(AND(ISNUMBER(C40),ISNUMBER(D40)),ROUND(MOD(D40-C40,1)*24-N(E40)/60,2),"")</f>
      </c>
      <c r="G40" s="10">
        <f>IF(A40="","",IF(OR(WEEKDAY(A40,2)&gt;$E$7,SUMPRODUCT((Feiertage!$A$2:$A$120=A40)*(((Feiertage!$C$2:$C$120="alle")+ISNUMBER(SEARCH(" "&amp;IFERROR(VLOOKUP(Einstellungen!$B$10,Feiertage!$E$2:$F$17,2,FALSE),"--")&amp;" "," "&amp;Feiertage!$C$2:$C$120&amp;" ")))&gt;0))&gt;0,J40="F"),0,$I$7))</f>
      </c>
      <c r="H40" s="19">
        <f>IF(OR(A40="",AND(F40="",J40="")),"",IF(OR(J40="U",J40="K",AND(J40="S",F40="")),0,IF(J40="H",N(F40)-N(G40)/2,N(F40)-N(G40))))</f>
      </c>
      <c r="I40" s="6"/>
      <c r="J40" s="33"/>
    </row>
    <row r="42" ht="18" customHeight="1" spans="1:10" x14ac:dyDescent="0.25">
      <c r="A42" s="22" t="s">
        <v>72</v>
      </c>
      <c r="B42" s="22"/>
      <c r="C42" s="22"/>
      <c r="D42" s="22"/>
      <c r="E42" s="22"/>
      <c r="F42" s="23">
        <f>SUM(F10:F40)</f>
      </c>
      <c r="G42" s="14" t="s">
        <v>73</v>
      </c>
      <c r="H42" s="14"/>
      <c r="I42" s="14"/>
      <c r="J42" s="14"/>
    </row>
    <row r="43" ht="18" customHeight="1" spans="1:10" x14ac:dyDescent="0.25">
      <c r="A43" s="22" t="s">
        <v>74</v>
      </c>
      <c r="B43" s="22"/>
      <c r="C43" s="22"/>
      <c r="D43" s="22"/>
      <c r="E43" s="22"/>
      <c r="F43" s="23">
        <f>SUM(G10:G40)</f>
      </c>
      <c r="G43" s="14"/>
      <c r="H43" s="14"/>
      <c r="I43" s="14"/>
      <c r="J43" s="14"/>
    </row>
    <row r="44" ht="18" customHeight="1" spans="1:10" x14ac:dyDescent="0.25">
      <c r="A44" s="22" t="s">
        <v>75</v>
      </c>
      <c r="B44" s="22"/>
      <c r="C44" s="22"/>
      <c r="D44" s="22"/>
      <c r="E44" s="22"/>
      <c r="F44" s="23">
        <f>SUMIFS(G10:G40,J10:J40,"U")+SUMIFS(G10:G40,J10:J40,"K")+SUMIFS(G10:G40,J10:J40,"H")/2+SUMIFS(G10:G40,J10:J40,"S",F10:F40,"")</f>
      </c>
      <c r="G44" s="14"/>
      <c r="H44" s="14"/>
      <c r="I44" s="14"/>
      <c r="J44" s="14"/>
    </row>
    <row r="45" ht="18" customHeight="1" spans="1:10" x14ac:dyDescent="0.25">
      <c r="A45" s="22" t="s">
        <v>76</v>
      </c>
      <c r="B45" s="22"/>
      <c r="C45" s="22"/>
      <c r="D45" s="22"/>
      <c r="E45" s="22"/>
      <c r="F45" s="24">
        <f>SUM(H10:H40)</f>
      </c>
      <c r="G45" s="14"/>
      <c r="H45" s="14"/>
      <c r="I45" s="14"/>
      <c r="J45" s="14"/>
    </row>
    <row r="46" ht="18" customHeight="1" spans="1:10" x14ac:dyDescent="0.25">
      <c r="A46" s="22" t="s">
        <v>77</v>
      </c>
      <c r="B46" s="22"/>
      <c r="C46" s="22"/>
      <c r="D46" s="22"/>
      <c r="E46" s="22"/>
      <c r="F46" s="34">
        <f>COUNTIFS(J10:J40,"U",G10:G40,"&gt;0")+COUNTIFS(J10:J40,"H",G10:G40,"&gt;0")/2</f>
      </c>
      <c r="G46" s="14"/>
      <c r="H46" s="14"/>
      <c r="I46" s="14"/>
      <c r="J46" s="14"/>
    </row>
    <row r="47" ht="18" customHeight="1" spans="1:10" x14ac:dyDescent="0.25">
      <c r="A47" s="22" t="s">
        <v>78</v>
      </c>
      <c r="B47" s="22"/>
      <c r="C47" s="22"/>
      <c r="D47" s="22"/>
      <c r="E47" s="22"/>
      <c r="F47" s="26">
        <f>COUNTIFS(J10:J40,"K",G10:G40,"&gt;0")</f>
      </c>
      <c r="G47" s="14"/>
      <c r="H47" s="14"/>
      <c r="I47" s="14"/>
      <c r="J47" s="14"/>
    </row>
    <row r="48" ht="18" customHeight="1" spans="1:10" x14ac:dyDescent="0.25">
      <c r="A48" s="22" t="s">
        <v>79</v>
      </c>
      <c r="B48" s="22"/>
      <c r="C48" s="22"/>
      <c r="D48" s="22"/>
      <c r="E48" s="22"/>
      <c r="F48" s="26">
        <f>COUNTIFS(G10:G40,"&gt;0",F10:F40,"",J10:J40,"")</f>
      </c>
      <c r="G48" s="14"/>
      <c r="H48" s="14"/>
      <c r="I48" s="14"/>
      <c r="J48" s="14"/>
    </row>
    <row r="51" spans="1:10" x14ac:dyDescent="0.25">
      <c r="A51" s="27" t="s">
        <v>55</v>
      </c>
      <c r="B51" s="28"/>
      <c r="C51" s="28"/>
      <c r="D51" s="28"/>
      <c r="G51" s="27" t="s">
        <v>80</v>
      </c>
      <c r="H51" s="28"/>
      <c r="I51" s="28"/>
      <c r="J51" s="28"/>
    </row>
  </sheetData>
  <mergeCells count="18">
    <mergeCell ref="A1:J1"/>
    <mergeCell ref="A2:J2"/>
    <mergeCell ref="A3:B3"/>
    <mergeCell ref="C3:D3"/>
    <mergeCell ref="B5:E5"/>
    <mergeCell ref="G5:H5"/>
    <mergeCell ref="B6:C6"/>
    <mergeCell ref="G6:H6"/>
    <mergeCell ref="C7:D7"/>
    <mergeCell ref="G7:H7"/>
    <mergeCell ref="A42:E42"/>
    <mergeCell ref="G42:J48"/>
    <mergeCell ref="A43:E43"/>
    <mergeCell ref="A44:E44"/>
    <mergeCell ref="A45:E45"/>
    <mergeCell ref="A46:E46"/>
    <mergeCell ref="A47:E47"/>
    <mergeCell ref="A48:E48"/>
  </mergeCells>
  <conditionalFormatting sqref="A10:J40">
    <cfRule type="expression" dxfId="23" priority="2">
      <formula>AND($A10&lt;&gt;"",$G10=0)</formula>
    </cfRule>
  </conditionalFormatting>
  <conditionalFormatting sqref="E10:F40">
    <cfRule type="expression" dxfId="24" priority="1">
      <formula>AND(ISNUMBER($F10),OR($F10&gt;10,AND($F10&gt;6,N($E10)&lt;30),AND($F10&gt;9,N($E10)&lt;45)))</formula>
    </cfRule>
  </conditionalFormatting>
  <dataValidations count="1">
    <dataValidation type="list" allowBlank="1" showInputMessage="1" prompt="U Urlaub, H halber Urlaubstag, K krank, F Feiertag/frei, ZA Zeitausgleich, S Schulung/Dienstreise" sqref="J10:J40">
      <formula1>"U,H,K,F,ZA,S"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J32"/>
  <sheetViews>
    <sheetView workbookViewId="0" showGridLines="0">
      <pane ySplit="10" topLeftCell="A11" activePane="bottomLeft" state="frozen"/>
      <selection pane="bottomLeft"/>
    </sheetView>
  </sheetViews>
  <sheetFormatPr defaultRowHeight="18" outlineLevelRow="0" outlineLevelCol="0" x14ac:dyDescent="55" customHeight="1"/>
  <cols>
    <col min="1" max="1" width="16" customWidth="1"/>
    <col min="2" max="3" width="10" customWidth="1"/>
    <col min="4" max="4" width="12" customWidth="1"/>
    <col min="5" max="5" width="10" customWidth="1"/>
    <col min="6" max="6" width="11" customWidth="1"/>
    <col min="8" max="8" width="11" customWidth="1"/>
    <col min="10" max="10" width="10" customWidth="1"/>
  </cols>
  <sheetData>
    <row r="1" ht="30" customHeight="1" spans="1:10" x14ac:dyDescent="0.25">
      <c r="A1" s="1" t="s">
        <v>92</v>
      </c>
      <c r="B1" s="1"/>
      <c r="C1" s="1"/>
      <c r="D1" s="1"/>
      <c r="E1" s="1"/>
      <c r="F1" s="1"/>
      <c r="G1" s="1"/>
      <c r="H1" s="1"/>
      <c r="I1" s="1"/>
      <c r="J1" s="1"/>
    </row>
    <row r="2" ht="30" customHeight="1" spans="1:10" x14ac:dyDescent="0.25">
      <c r="A2" s="2" t="s">
        <v>93</v>
      </c>
      <c r="B2" s="2"/>
      <c r="C2" s="2"/>
      <c r="D2" s="2"/>
      <c r="E2" s="2"/>
      <c r="F2" s="2"/>
      <c r="G2" s="2"/>
      <c r="H2" s="2"/>
      <c r="I2" s="2"/>
      <c r="J2" s="2"/>
    </row>
    <row r="3" ht="16" customHeight="1" spans="1:4" x14ac:dyDescent="0.25">
      <c r="A3" s="3" t="s">
        <v>2</v>
      </c>
      <c r="B3" s="3"/>
      <c r="C3" s="4" t="s">
        <v>3</v>
      </c>
      <c r="D3" s="4"/>
    </row>
    <row r="5" ht="20" customHeight="1" spans="1:10" x14ac:dyDescent="0.25">
      <c r="A5" s="5" t="s">
        <v>4</v>
      </c>
      <c r="B5" s="6" t="s">
        <v>94</v>
      </c>
      <c r="C5" s="6"/>
      <c r="D5" s="6"/>
      <c r="E5" s="6"/>
      <c r="G5" s="5" t="s">
        <v>8</v>
      </c>
      <c r="H5" s="5"/>
      <c r="I5" s="7">
        <v>2026</v>
      </c>
      <c r="J5" s="7"/>
    </row>
    <row r="6" ht="20" customHeight="1" spans="1:10" x14ac:dyDescent="0.25">
      <c r="A6" s="5" t="s">
        <v>6</v>
      </c>
      <c r="B6" s="6" t="s">
        <v>95</v>
      </c>
      <c r="C6" s="6"/>
      <c r="D6" s="6"/>
      <c r="E6" s="6"/>
      <c r="G6" s="5" t="s">
        <v>9</v>
      </c>
      <c r="H6" s="5"/>
      <c r="I6" s="6" t="s">
        <v>10</v>
      </c>
      <c r="J6" s="6"/>
    </row>
    <row r="7" ht="20" customHeight="1" spans="1:9" x14ac:dyDescent="0.25">
      <c r="A7" s="5" t="s">
        <v>40</v>
      </c>
      <c r="B7" s="9">
        <v>40</v>
      </c>
      <c r="C7" s="5" t="s">
        <v>41</v>
      </c>
      <c r="D7" s="5"/>
      <c r="E7" s="11">
        <v>30</v>
      </c>
      <c r="G7" s="5" t="s">
        <v>42</v>
      </c>
      <c r="H7" s="5"/>
      <c r="I7" s="9">
        <v>30</v>
      </c>
    </row>
    <row r="10" ht="32" customHeight="1" spans="1:10" x14ac:dyDescent="0.25">
      <c r="A10" s="15" t="s">
        <v>20</v>
      </c>
      <c r="B10" s="15" t="s">
        <v>43</v>
      </c>
      <c r="C10" s="15" t="s">
        <v>44</v>
      </c>
      <c r="D10" s="15" t="s">
        <v>45</v>
      </c>
      <c r="E10" s="15" t="s">
        <v>46</v>
      </c>
      <c r="F10" s="15" t="s">
        <v>47</v>
      </c>
      <c r="G10" s="15" t="s">
        <v>48</v>
      </c>
      <c r="H10" s="15" t="s">
        <v>49</v>
      </c>
      <c r="I10" s="15" t="s">
        <v>50</v>
      </c>
      <c r="J10" s="15" t="s">
        <v>51</v>
      </c>
    </row>
    <row r="11" spans="1:10" x14ac:dyDescent="0.25">
      <c r="A11" s="16" t="s">
        <v>52</v>
      </c>
      <c r="B11" s="16"/>
      <c r="C11" s="16"/>
      <c r="D11" s="16"/>
      <c r="E11" s="16"/>
      <c r="F11" s="35">
        <v>6.5</v>
      </c>
      <c r="G11" s="16"/>
      <c r="H11" s="36">
        <v>33</v>
      </c>
      <c r="I11" s="16"/>
      <c r="J11" s="16"/>
    </row>
    <row r="12" ht="18" customHeight="1" spans="1:10" x14ac:dyDescent="0.25">
      <c r="A12" s="16" t="s">
        <v>26</v>
      </c>
      <c r="B12" s="9">
        <v>168</v>
      </c>
      <c r="C12" s="9">
        <v>155.5</v>
      </c>
      <c r="D12" s="9">
        <v>16</v>
      </c>
      <c r="E12" s="19">
        <f>C12+D12-B12</f>
      </c>
      <c r="F12" s="19">
        <f>F11+E12</f>
      </c>
      <c r="G12" s="37">
        <v>0</v>
      </c>
      <c r="H12" s="20">
        <f>H11-G12</f>
      </c>
      <c r="I12" s="7">
        <v>2</v>
      </c>
      <c r="J12" s="7">
        <v>0</v>
      </c>
    </row>
    <row r="13" ht="18" customHeight="1" spans="1:10" x14ac:dyDescent="0.25">
      <c r="A13" s="16" t="s">
        <v>27</v>
      </c>
      <c r="B13" s="9">
        <v>160</v>
      </c>
      <c r="C13" s="9">
        <v>165.25</v>
      </c>
      <c r="D13" s="9">
        <v>0</v>
      </c>
      <c r="E13" s="19">
        <f>C13+D13-B13</f>
      </c>
      <c r="F13" s="19">
        <f>F12+E13</f>
      </c>
      <c r="G13" s="37">
        <v>0</v>
      </c>
      <c r="H13" s="20">
        <f>H12-G13</f>
      </c>
      <c r="I13" s="7">
        <v>0</v>
      </c>
      <c r="J13" s="7">
        <v>0</v>
      </c>
    </row>
    <row r="14" ht="18" customHeight="1" spans="1:10" x14ac:dyDescent="0.25">
      <c r="A14" s="16" t="s">
        <v>28</v>
      </c>
      <c r="B14" s="9">
        <v>176</v>
      </c>
      <c r="C14" s="9">
        <v>154</v>
      </c>
      <c r="D14" s="9">
        <v>24</v>
      </c>
      <c r="E14" s="19">
        <f>C14+D14-B14</f>
      </c>
      <c r="F14" s="19">
        <f>F13+E14</f>
      </c>
      <c r="G14" s="37">
        <v>3</v>
      </c>
      <c r="H14" s="20">
        <f>H13-G14</f>
      </c>
      <c r="I14" s="7">
        <v>0</v>
      </c>
      <c r="J14" s="7">
        <v>0</v>
      </c>
    </row>
    <row r="15" ht="18" customHeight="1" spans="1:10" x14ac:dyDescent="0.25">
      <c r="A15" s="16" t="s">
        <v>29</v>
      </c>
      <c r="B15" s="9">
        <v>160</v>
      </c>
      <c r="C15" s="9">
        <v>129.5</v>
      </c>
      <c r="D15" s="9">
        <v>32</v>
      </c>
      <c r="E15" s="19">
        <f>C15+D15-B15</f>
      </c>
      <c r="F15" s="19">
        <f>F14+E15</f>
      </c>
      <c r="G15" s="37">
        <v>4</v>
      </c>
      <c r="H15" s="20">
        <f>H14-G15</f>
      </c>
      <c r="I15" s="7">
        <v>0</v>
      </c>
      <c r="J15" s="7">
        <v>0</v>
      </c>
    </row>
    <row r="16" ht="18" customHeight="1" spans="1:10" x14ac:dyDescent="0.25">
      <c r="A16" s="16" t="s">
        <v>30</v>
      </c>
      <c r="B16" s="9">
        <v>144</v>
      </c>
      <c r="C16" s="9">
        <v>140.75</v>
      </c>
      <c r="D16" s="9">
        <v>8</v>
      </c>
      <c r="E16" s="19">
        <f>C16+D16-B16</f>
      </c>
      <c r="F16" s="19">
        <f>F15+E16</f>
      </c>
      <c r="G16" s="37">
        <v>1</v>
      </c>
      <c r="H16" s="20">
        <f>H15-G16</f>
      </c>
      <c r="I16" s="7">
        <v>0</v>
      </c>
      <c r="J16" s="7">
        <v>0</v>
      </c>
    </row>
    <row r="17" ht="18" customHeight="1" spans="1:10" x14ac:dyDescent="0.25">
      <c r="A17" s="16" t="s">
        <v>31</v>
      </c>
      <c r="B17" s="9">
        <v>168</v>
      </c>
      <c r="C17" s="9">
        <v>138.25</v>
      </c>
      <c r="D17" s="9">
        <v>32</v>
      </c>
      <c r="E17" s="19">
        <f>C17+D17-B17</f>
      </c>
      <c r="F17" s="19">
        <f>F16+E17</f>
      </c>
      <c r="G17" s="37">
        <v>1</v>
      </c>
      <c r="H17" s="20">
        <f>H16-G17</f>
      </c>
      <c r="I17" s="7">
        <v>3</v>
      </c>
      <c r="J17" s="7">
        <v>0</v>
      </c>
    </row>
    <row r="18" ht="18" customHeight="1" spans="1:10" x14ac:dyDescent="0.25">
      <c r="A18" s="16" t="s">
        <v>32</v>
      </c>
      <c r="B18" s="9">
        <v>184</v>
      </c>
      <c r="C18" s="9">
        <v>145</v>
      </c>
      <c r="D18" s="9">
        <v>40</v>
      </c>
      <c r="E18" s="19">
        <f>C18+D18-B18</f>
      </c>
      <c r="F18" s="19">
        <f>F17+E18</f>
      </c>
      <c r="G18" s="37">
        <v>5</v>
      </c>
      <c r="H18" s="20">
        <f>H17-G18</f>
      </c>
      <c r="I18" s="7">
        <v>0</v>
      </c>
      <c r="J18" s="7">
        <v>0</v>
      </c>
    </row>
    <row r="19" ht="18" customHeight="1" spans="1:10" x14ac:dyDescent="0.25">
      <c r="A19" s="16" t="s">
        <v>33</v>
      </c>
      <c r="B19" s="9">
        <v>168</v>
      </c>
      <c r="C19" s="9">
        <v>87.5</v>
      </c>
      <c r="D19" s="9">
        <v>80</v>
      </c>
      <c r="E19" s="19">
        <f>C19+D19-B19</f>
      </c>
      <c r="F19" s="19">
        <f>F18+E19</f>
      </c>
      <c r="G19" s="37">
        <v>10</v>
      </c>
      <c r="H19" s="20">
        <f>H18-G19</f>
      </c>
      <c r="I19" s="7">
        <v>0</v>
      </c>
      <c r="J19" s="7">
        <v>0</v>
      </c>
    </row>
    <row r="20" ht="18" customHeight="1" spans="1:10" x14ac:dyDescent="0.25">
      <c r="A20" s="16" t="s">
        <v>34</v>
      </c>
      <c r="B20" s="9">
        <v>176</v>
      </c>
      <c r="C20" s="9">
        <v>174</v>
      </c>
      <c r="D20" s="9">
        <v>8</v>
      </c>
      <c r="E20" s="19">
        <f>C20+D20-B20</f>
      </c>
      <c r="F20" s="19">
        <f>F19+E20</f>
      </c>
      <c r="G20" s="37">
        <v>0</v>
      </c>
      <c r="H20" s="20">
        <f>H19-G20</f>
      </c>
      <c r="I20" s="7">
        <v>1</v>
      </c>
      <c r="J20" s="7">
        <v>0</v>
      </c>
    </row>
    <row r="21" ht="18" customHeight="1" spans="1:10" x14ac:dyDescent="0.25">
      <c r="A21" s="16" t="s">
        <v>35</v>
      </c>
      <c r="B21" s="9">
        <v>176</v>
      </c>
      <c r="C21" s="9">
        <v>161.5</v>
      </c>
      <c r="D21" s="9">
        <v>16</v>
      </c>
      <c r="E21" s="19">
        <f>C21+D21-B21</f>
      </c>
      <c r="F21" s="19">
        <f>F20+E21</f>
      </c>
      <c r="G21" s="37">
        <v>1</v>
      </c>
      <c r="H21" s="20">
        <f>H20-G21</f>
      </c>
      <c r="I21" s="7">
        <v>1</v>
      </c>
      <c r="J21" s="7">
        <v>0</v>
      </c>
    </row>
    <row r="22" ht="18" customHeight="1" spans="1:10" x14ac:dyDescent="0.25">
      <c r="A22" s="16" t="s">
        <v>36</v>
      </c>
      <c r="B22" s="9">
        <v>168</v>
      </c>
      <c r="C22" s="9">
        <v>171</v>
      </c>
      <c r="D22" s="9">
        <v>0</v>
      </c>
      <c r="E22" s="19">
        <f>C22+D22-B22</f>
      </c>
      <c r="F22" s="19">
        <f>F21+E22</f>
      </c>
      <c r="G22" s="37">
        <v>0</v>
      </c>
      <c r="H22" s="20">
        <f>H21-G22</f>
      </c>
      <c r="I22" s="7">
        <v>0</v>
      </c>
      <c r="J22" s="7">
        <v>0</v>
      </c>
    </row>
    <row r="23" ht="18" customHeight="1" spans="1:10" x14ac:dyDescent="0.25">
      <c r="A23" s="16" t="s">
        <v>37</v>
      </c>
      <c r="B23" s="9">
        <v>176</v>
      </c>
      <c r="C23" s="9">
        <v>117.5</v>
      </c>
      <c r="D23" s="9">
        <v>44</v>
      </c>
      <c r="E23" s="19">
        <f>C23+D23-B23</f>
      </c>
      <c r="F23" s="19">
        <f>F22+E23</f>
      </c>
      <c r="G23" s="37">
        <v>5.5</v>
      </c>
      <c r="H23" s="20">
        <f>H22-G23</f>
      </c>
      <c r="I23" s="7">
        <v>0</v>
      </c>
      <c r="J23" s="7">
        <v>0</v>
      </c>
    </row>
    <row r="24" ht="20" customHeight="1" spans="1:10" x14ac:dyDescent="0.25">
      <c r="A24" s="22" t="s">
        <v>53</v>
      </c>
      <c r="B24" s="23">
        <f>SUM(B12:B23)</f>
      </c>
      <c r="C24" s="23">
        <f>SUM(C12:C23)</f>
      </c>
      <c r="D24" s="23">
        <f>SUM(D12:D23)</f>
      </c>
      <c r="E24" s="24">
        <f>SUM(E12:E23)</f>
      </c>
      <c r="F24" s="24">
        <f>F23</f>
      </c>
      <c r="G24" s="25">
        <f>SUM(G12:G23)</f>
      </c>
      <c r="H24" s="25">
        <f>H23</f>
      </c>
      <c r="I24" s="26">
        <f>SUM(I12:I23)</f>
      </c>
      <c r="J24" s="26">
        <f>SUM(J12:J23)</f>
      </c>
    </row>
    <row r="26" spans="1:10" x14ac:dyDescent="0.25">
      <c r="A26" s="14" t="s">
        <v>54</v>
      </c>
      <c r="B26" s="14"/>
      <c r="C26" s="14"/>
      <c r="D26" s="14"/>
      <c r="E26" s="14"/>
      <c r="F26" s="14"/>
      <c r="G26" s="14"/>
      <c r="H26" s="14"/>
      <c r="I26" s="14"/>
      <c r="J26" s="14"/>
    </row>
    <row r="27" spans="1:10" x14ac:dyDescent="0.25">
      <c r="A27" s="14"/>
      <c r="B27" s="14"/>
      <c r="C27" s="14"/>
      <c r="D27" s="14"/>
      <c r="E27" s="14"/>
      <c r="F27" s="14"/>
      <c r="G27" s="14"/>
      <c r="H27" s="14"/>
      <c r="I27" s="14"/>
      <c r="J27" s="14"/>
    </row>
    <row r="28" spans="1:10" x14ac:dyDescent="0.25">
      <c r="A28" s="14"/>
      <c r="B28" s="14"/>
      <c r="C28" s="14"/>
      <c r="D28" s="14"/>
      <c r="E28" s="14"/>
      <c r="F28" s="14"/>
      <c r="G28" s="14"/>
      <c r="H28" s="14"/>
      <c r="I28" s="14"/>
      <c r="J28" s="14"/>
    </row>
    <row r="29" spans="1:10" x14ac:dyDescent="0.25">
      <c r="A29" s="14"/>
      <c r="B29" s="14"/>
      <c r="C29" s="14"/>
      <c r="D29" s="14"/>
      <c r="E29" s="14"/>
      <c r="F29" s="14"/>
      <c r="G29" s="14"/>
      <c r="H29" s="14"/>
      <c r="I29" s="14"/>
      <c r="J29" s="14"/>
    </row>
    <row r="32" spans="1:10" x14ac:dyDescent="0.25">
      <c r="A32" s="27" t="s">
        <v>55</v>
      </c>
      <c r="B32" s="28"/>
      <c r="C32" s="28"/>
      <c r="D32" s="28"/>
      <c r="F32" s="27" t="s">
        <v>56</v>
      </c>
      <c r="G32" s="28"/>
      <c r="H32" s="28"/>
      <c r="I32" s="28"/>
      <c r="J32" s="28"/>
    </row>
  </sheetData>
  <mergeCells count="13">
    <mergeCell ref="A1:J1"/>
    <mergeCell ref="A2:J2"/>
    <mergeCell ref="A3:B3"/>
    <mergeCell ref="C3:D3"/>
    <mergeCell ref="B5:E5"/>
    <mergeCell ref="G5:H5"/>
    <mergeCell ref="I5:J5"/>
    <mergeCell ref="B6:E6"/>
    <mergeCell ref="G6:H6"/>
    <mergeCell ref="I6:J6"/>
    <mergeCell ref="C7:D7"/>
    <mergeCell ref="G7:H7"/>
    <mergeCell ref="A26:J29"/>
  </mergeCells>
  <conditionalFormatting sqref="F12:F24">
    <cfRule type="expression" dxfId="25" priority="1">
      <formula>AND(N($I$7)&gt;0,ABS(F12)&gt;=$I$7)</formula>
    </cfRule>
  </conditionalFormatting>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B5563"/>
    <pageSetUpPr fitToPage="1"/>
  </sheetPr>
  <dimension ref="A1:F56"/>
  <sheetViews>
    <sheetView workbookViewId="0" showGridLines="0"/>
  </sheetViews>
  <sheetFormatPr defaultRowHeight="18" outlineLevelRow="0" outlineLevelCol="0" x14ac:dyDescent="55" customHeight="1"/>
  <cols>
    <col min="1" max="1" width="12" customWidth="1"/>
    <col min="2" max="2" width="28" customWidth="1"/>
    <col min="3" max="3" width="30" customWidth="1"/>
    <col min="4" max="4" width="3" customWidth="1"/>
    <col min="5" max="5" width="26" customWidth="1"/>
    <col min="6" max="6" width="8" customWidth="1"/>
  </cols>
  <sheetData>
    <row r="1" ht="22" customHeight="1" spans="1:6" x14ac:dyDescent="0.25">
      <c r="A1" s="15" t="s">
        <v>62</v>
      </c>
      <c r="B1" s="15" t="s">
        <v>96</v>
      </c>
      <c r="C1" s="15" t="s">
        <v>97</v>
      </c>
      <c r="E1" s="15" t="s">
        <v>9</v>
      </c>
      <c r="F1" s="15" t="s">
        <v>98</v>
      </c>
    </row>
    <row r="2" spans="1:6" x14ac:dyDescent="0.25">
      <c r="A2" s="38">
        <v>46023</v>
      </c>
      <c r="B2" s="6" t="s">
        <v>99</v>
      </c>
      <c r="C2" s="6" t="s">
        <v>100</v>
      </c>
      <c r="E2" s="6" t="s">
        <v>101</v>
      </c>
      <c r="F2" s="6" t="s">
        <v>102</v>
      </c>
    </row>
    <row r="3" spans="1:6" x14ac:dyDescent="0.25">
      <c r="A3" s="38">
        <v>46028</v>
      </c>
      <c r="B3" s="6" t="s">
        <v>103</v>
      </c>
      <c r="C3" s="6" t="s">
        <v>104</v>
      </c>
      <c r="E3" s="6" t="s">
        <v>105</v>
      </c>
      <c r="F3" s="6" t="s">
        <v>106</v>
      </c>
    </row>
    <row r="4" spans="1:6" x14ac:dyDescent="0.25">
      <c r="A4" s="38">
        <v>46089</v>
      </c>
      <c r="B4" s="6" t="s">
        <v>107</v>
      </c>
      <c r="C4" s="6" t="s">
        <v>108</v>
      </c>
      <c r="E4" s="6" t="s">
        <v>109</v>
      </c>
      <c r="F4" s="6" t="s">
        <v>110</v>
      </c>
    </row>
    <row r="5" spans="1:6" x14ac:dyDescent="0.25">
      <c r="A5" s="38">
        <v>46115</v>
      </c>
      <c r="B5" s="6" t="s">
        <v>111</v>
      </c>
      <c r="C5" s="6" t="s">
        <v>100</v>
      </c>
      <c r="E5" s="6" t="s">
        <v>112</v>
      </c>
      <c r="F5" s="6" t="s">
        <v>113</v>
      </c>
    </row>
    <row r="6" spans="1:6" x14ac:dyDescent="0.25">
      <c r="A6" s="38">
        <v>46118</v>
      </c>
      <c r="B6" s="6" t="s">
        <v>114</v>
      </c>
      <c r="C6" s="6" t="s">
        <v>100</v>
      </c>
      <c r="E6" s="6" t="s">
        <v>115</v>
      </c>
      <c r="F6" s="6" t="s">
        <v>116</v>
      </c>
    </row>
    <row r="7" spans="1:6" x14ac:dyDescent="0.25">
      <c r="A7" s="38">
        <v>46143</v>
      </c>
      <c r="B7" s="6" t="s">
        <v>117</v>
      </c>
      <c r="C7" s="6" t="s">
        <v>100</v>
      </c>
      <c r="E7" s="6" t="s">
        <v>118</v>
      </c>
      <c r="F7" s="6" t="s">
        <v>119</v>
      </c>
    </row>
    <row r="8" spans="1:6" x14ac:dyDescent="0.25">
      <c r="A8" s="38">
        <v>46156</v>
      </c>
      <c r="B8" s="6" t="s">
        <v>120</v>
      </c>
      <c r="C8" s="6" t="s">
        <v>100</v>
      </c>
      <c r="E8" s="6" t="s">
        <v>10</v>
      </c>
      <c r="F8" s="6" t="s">
        <v>121</v>
      </c>
    </row>
    <row r="9" spans="1:6" x14ac:dyDescent="0.25">
      <c r="A9" s="38">
        <v>46167</v>
      </c>
      <c r="B9" s="6" t="s">
        <v>122</v>
      </c>
      <c r="C9" s="6" t="s">
        <v>100</v>
      </c>
      <c r="E9" s="6" t="s">
        <v>123</v>
      </c>
      <c r="F9" s="6" t="s">
        <v>124</v>
      </c>
    </row>
    <row r="10" spans="1:6" x14ac:dyDescent="0.25">
      <c r="A10" s="38">
        <v>46177</v>
      </c>
      <c r="B10" s="6" t="s">
        <v>125</v>
      </c>
      <c r="C10" s="6" t="s">
        <v>126</v>
      </c>
      <c r="E10" s="6" t="s">
        <v>127</v>
      </c>
      <c r="F10" s="6" t="s">
        <v>128</v>
      </c>
    </row>
    <row r="11" spans="1:6" x14ac:dyDescent="0.25">
      <c r="A11" s="38">
        <v>46249</v>
      </c>
      <c r="B11" s="6" t="s">
        <v>129</v>
      </c>
      <c r="C11" s="6" t="s">
        <v>130</v>
      </c>
      <c r="E11" s="6" t="s">
        <v>131</v>
      </c>
      <c r="F11" s="6" t="s">
        <v>132</v>
      </c>
    </row>
    <row r="12" spans="1:6" x14ac:dyDescent="0.25">
      <c r="A12" s="38">
        <v>46285</v>
      </c>
      <c r="B12" s="6" t="s">
        <v>133</v>
      </c>
      <c r="C12" s="6" t="s">
        <v>134</v>
      </c>
      <c r="E12" s="6" t="s">
        <v>135</v>
      </c>
      <c r="F12" s="6" t="s">
        <v>136</v>
      </c>
    </row>
    <row r="13" spans="1:6" x14ac:dyDescent="0.25">
      <c r="A13" s="38">
        <v>46298</v>
      </c>
      <c r="B13" s="6" t="s">
        <v>137</v>
      </c>
      <c r="C13" s="6" t="s">
        <v>100</v>
      </c>
      <c r="E13" s="6" t="s">
        <v>138</v>
      </c>
      <c r="F13" s="6" t="s">
        <v>130</v>
      </c>
    </row>
    <row r="14" spans="1:6" x14ac:dyDescent="0.25">
      <c r="A14" s="38">
        <v>46326</v>
      </c>
      <c r="B14" s="6" t="s">
        <v>139</v>
      </c>
      <c r="C14" s="6" t="s">
        <v>140</v>
      </c>
      <c r="E14" s="6" t="s">
        <v>141</v>
      </c>
      <c r="F14" s="6" t="s">
        <v>142</v>
      </c>
    </row>
    <row r="15" spans="1:6" x14ac:dyDescent="0.25">
      <c r="A15" s="38">
        <v>46327</v>
      </c>
      <c r="B15" s="6" t="s">
        <v>143</v>
      </c>
      <c r="C15" s="6" t="s">
        <v>144</v>
      </c>
      <c r="E15" s="6" t="s">
        <v>145</v>
      </c>
      <c r="F15" s="6" t="s">
        <v>146</v>
      </c>
    </row>
    <row r="16" spans="1:6" x14ac:dyDescent="0.25">
      <c r="A16" s="38">
        <v>46344</v>
      </c>
      <c r="B16" s="6" t="s">
        <v>147</v>
      </c>
      <c r="C16" s="6" t="s">
        <v>142</v>
      </c>
      <c r="E16" s="6" t="s">
        <v>148</v>
      </c>
      <c r="F16" s="6" t="s">
        <v>149</v>
      </c>
    </row>
    <row r="17" spans="1:6" x14ac:dyDescent="0.25">
      <c r="A17" s="38">
        <v>46381</v>
      </c>
      <c r="B17" s="6" t="s">
        <v>150</v>
      </c>
      <c r="C17" s="6" t="s">
        <v>100</v>
      </c>
      <c r="E17" s="6" t="s">
        <v>151</v>
      </c>
      <c r="F17" s="6" t="s">
        <v>134</v>
      </c>
    </row>
    <row r="18" spans="1:3" x14ac:dyDescent="0.25">
      <c r="A18" s="38">
        <v>46382</v>
      </c>
      <c r="B18" s="6" t="s">
        <v>152</v>
      </c>
      <c r="C18" s="6" t="s">
        <v>100</v>
      </c>
    </row>
    <row r="19" spans="1:3" x14ac:dyDescent="0.25">
      <c r="A19" s="38">
        <v>46388</v>
      </c>
      <c r="B19" s="6" t="s">
        <v>99</v>
      </c>
      <c r="C19" s="6" t="s">
        <v>100</v>
      </c>
    </row>
    <row r="20" spans="1:3" x14ac:dyDescent="0.25">
      <c r="A20" s="38">
        <v>46393</v>
      </c>
      <c r="B20" s="6" t="s">
        <v>103</v>
      </c>
      <c r="C20" s="6" t="s">
        <v>104</v>
      </c>
    </row>
    <row r="21" spans="1:3" x14ac:dyDescent="0.25">
      <c r="A21" s="38">
        <v>46454</v>
      </c>
      <c r="B21" s="6" t="s">
        <v>107</v>
      </c>
      <c r="C21" s="6" t="s">
        <v>108</v>
      </c>
    </row>
    <row r="22" spans="1:3" x14ac:dyDescent="0.25">
      <c r="A22" s="38">
        <v>46472</v>
      </c>
      <c r="B22" s="6" t="s">
        <v>111</v>
      </c>
      <c r="C22" s="6" t="s">
        <v>100</v>
      </c>
    </row>
    <row r="23" spans="1:3" x14ac:dyDescent="0.25">
      <c r="A23" s="38">
        <v>46475</v>
      </c>
      <c r="B23" s="6" t="s">
        <v>114</v>
      </c>
      <c r="C23" s="6" t="s">
        <v>100</v>
      </c>
    </row>
    <row r="24" spans="1:3" x14ac:dyDescent="0.25">
      <c r="A24" s="38">
        <v>46508</v>
      </c>
      <c r="B24" s="6" t="s">
        <v>117</v>
      </c>
      <c r="C24" s="6" t="s">
        <v>100</v>
      </c>
    </row>
    <row r="25" spans="1:3" x14ac:dyDescent="0.25">
      <c r="A25" s="38">
        <v>46513</v>
      </c>
      <c r="B25" s="6" t="s">
        <v>120</v>
      </c>
      <c r="C25" s="6" t="s">
        <v>100</v>
      </c>
    </row>
    <row r="26" spans="1:3" x14ac:dyDescent="0.25">
      <c r="A26" s="38">
        <v>46524</v>
      </c>
      <c r="B26" s="6" t="s">
        <v>122</v>
      </c>
      <c r="C26" s="6" t="s">
        <v>100</v>
      </c>
    </row>
    <row r="27" spans="1:3" x14ac:dyDescent="0.25">
      <c r="A27" s="38">
        <v>46534</v>
      </c>
      <c r="B27" s="6" t="s">
        <v>125</v>
      </c>
      <c r="C27" s="6" t="s">
        <v>126</v>
      </c>
    </row>
    <row r="28" spans="1:3" x14ac:dyDescent="0.25">
      <c r="A28" s="38">
        <v>46614</v>
      </c>
      <c r="B28" s="6" t="s">
        <v>129</v>
      </c>
      <c r="C28" s="6" t="s">
        <v>130</v>
      </c>
    </row>
    <row r="29" spans="1:3" x14ac:dyDescent="0.25">
      <c r="A29" s="38">
        <v>46650</v>
      </c>
      <c r="B29" s="6" t="s">
        <v>133</v>
      </c>
      <c r="C29" s="6" t="s">
        <v>134</v>
      </c>
    </row>
    <row r="30" spans="1:3" x14ac:dyDescent="0.25">
      <c r="A30" s="38">
        <v>46663</v>
      </c>
      <c r="B30" s="6" t="s">
        <v>137</v>
      </c>
      <c r="C30" s="6" t="s">
        <v>100</v>
      </c>
    </row>
    <row r="31" spans="1:3" x14ac:dyDescent="0.25">
      <c r="A31" s="38">
        <v>46691</v>
      </c>
      <c r="B31" s="6" t="s">
        <v>139</v>
      </c>
      <c r="C31" s="6" t="s">
        <v>140</v>
      </c>
    </row>
    <row r="32" spans="1:3" x14ac:dyDescent="0.25">
      <c r="A32" s="38">
        <v>46692</v>
      </c>
      <c r="B32" s="6" t="s">
        <v>143</v>
      </c>
      <c r="C32" s="6" t="s">
        <v>144</v>
      </c>
    </row>
    <row r="33" spans="1:3" x14ac:dyDescent="0.25">
      <c r="A33" s="38">
        <v>46708</v>
      </c>
      <c r="B33" s="6" t="s">
        <v>147</v>
      </c>
      <c r="C33" s="6" t="s">
        <v>142</v>
      </c>
    </row>
    <row r="34" spans="1:3" x14ac:dyDescent="0.25">
      <c r="A34" s="38">
        <v>46746</v>
      </c>
      <c r="B34" s="6" t="s">
        <v>150</v>
      </c>
      <c r="C34" s="6" t="s">
        <v>100</v>
      </c>
    </row>
    <row r="35" spans="1:3" x14ac:dyDescent="0.25">
      <c r="A35" s="38">
        <v>46747</v>
      </c>
      <c r="B35" s="6" t="s">
        <v>152</v>
      </c>
      <c r="C35" s="6" t="s">
        <v>100</v>
      </c>
    </row>
    <row r="36" spans="1:3" x14ac:dyDescent="0.25">
      <c r="A36" s="38">
        <v>46753</v>
      </c>
      <c r="B36" s="6" t="s">
        <v>99</v>
      </c>
      <c r="C36" s="6" t="s">
        <v>100</v>
      </c>
    </row>
    <row r="37" spans="1:3" x14ac:dyDescent="0.25">
      <c r="A37" s="38">
        <v>46758</v>
      </c>
      <c r="B37" s="6" t="s">
        <v>103</v>
      </c>
      <c r="C37" s="6" t="s">
        <v>104</v>
      </c>
    </row>
    <row r="38" spans="1:3" x14ac:dyDescent="0.25">
      <c r="A38" s="38">
        <v>46820</v>
      </c>
      <c r="B38" s="6" t="s">
        <v>107</v>
      </c>
      <c r="C38" s="6" t="s">
        <v>108</v>
      </c>
    </row>
    <row r="39" spans="1:3" x14ac:dyDescent="0.25">
      <c r="A39" s="38">
        <v>46857</v>
      </c>
      <c r="B39" s="6" t="s">
        <v>111</v>
      </c>
      <c r="C39" s="6" t="s">
        <v>100</v>
      </c>
    </row>
    <row r="40" spans="1:3" x14ac:dyDescent="0.25">
      <c r="A40" s="38">
        <v>46860</v>
      </c>
      <c r="B40" s="6" t="s">
        <v>114</v>
      </c>
      <c r="C40" s="6" t="s">
        <v>100</v>
      </c>
    </row>
    <row r="41" spans="1:3" x14ac:dyDescent="0.25">
      <c r="A41" s="38">
        <v>46874</v>
      </c>
      <c r="B41" s="6" t="s">
        <v>117</v>
      </c>
      <c r="C41" s="6" t="s">
        <v>100</v>
      </c>
    </row>
    <row r="42" spans="1:3" x14ac:dyDescent="0.25">
      <c r="A42" s="38">
        <v>46898</v>
      </c>
      <c r="B42" s="6" t="s">
        <v>120</v>
      </c>
      <c r="C42" s="6" t="s">
        <v>100</v>
      </c>
    </row>
    <row r="43" spans="1:3" x14ac:dyDescent="0.25">
      <c r="A43" s="38">
        <v>46909</v>
      </c>
      <c r="B43" s="6" t="s">
        <v>122</v>
      </c>
      <c r="C43" s="6" t="s">
        <v>100</v>
      </c>
    </row>
    <row r="44" spans="1:3" x14ac:dyDescent="0.25">
      <c r="A44" s="38">
        <v>46919</v>
      </c>
      <c r="B44" s="6" t="s">
        <v>125</v>
      </c>
      <c r="C44" s="6" t="s">
        <v>126</v>
      </c>
    </row>
    <row r="45" spans="1:3" x14ac:dyDescent="0.25">
      <c r="A45" s="38">
        <v>46980</v>
      </c>
      <c r="B45" s="6" t="s">
        <v>129</v>
      </c>
      <c r="C45" s="6" t="s">
        <v>130</v>
      </c>
    </row>
    <row r="46" spans="1:3" x14ac:dyDescent="0.25">
      <c r="A46" s="38">
        <v>47016</v>
      </c>
      <c r="B46" s="6" t="s">
        <v>133</v>
      </c>
      <c r="C46" s="6" t="s">
        <v>134</v>
      </c>
    </row>
    <row r="47" spans="1:3" x14ac:dyDescent="0.25">
      <c r="A47" s="38">
        <v>47029</v>
      </c>
      <c r="B47" s="6" t="s">
        <v>137</v>
      </c>
      <c r="C47" s="6" t="s">
        <v>100</v>
      </c>
    </row>
    <row r="48" spans="1:3" x14ac:dyDescent="0.25">
      <c r="A48" s="38">
        <v>47057</v>
      </c>
      <c r="B48" s="6" t="s">
        <v>139</v>
      </c>
      <c r="C48" s="6" t="s">
        <v>140</v>
      </c>
    </row>
    <row r="49" spans="1:3" x14ac:dyDescent="0.25">
      <c r="A49" s="38">
        <v>47058</v>
      </c>
      <c r="B49" s="6" t="s">
        <v>143</v>
      </c>
      <c r="C49" s="6" t="s">
        <v>144</v>
      </c>
    </row>
    <row r="50" spans="1:3" x14ac:dyDescent="0.25">
      <c r="A50" s="38">
        <v>47079</v>
      </c>
      <c r="B50" s="6" t="s">
        <v>147</v>
      </c>
      <c r="C50" s="6" t="s">
        <v>142</v>
      </c>
    </row>
    <row r="51" spans="1:3" x14ac:dyDescent="0.25">
      <c r="A51" s="38">
        <v>47112</v>
      </c>
      <c r="B51" s="6" t="s">
        <v>150</v>
      </c>
      <c r="C51" s="6" t="s">
        <v>100</v>
      </c>
    </row>
    <row r="52" spans="1:3" x14ac:dyDescent="0.25">
      <c r="A52" s="38">
        <v>47113</v>
      </c>
      <c r="B52" s="6" t="s">
        <v>152</v>
      </c>
      <c r="C52" s="6" t="s">
        <v>100</v>
      </c>
    </row>
    <row r="54" ht="24" customHeight="1" spans="1:3" x14ac:dyDescent="0.25">
      <c r="A54" s="14" t="s">
        <v>153</v>
      </c>
      <c r="B54" s="14"/>
      <c r="C54" s="14"/>
    </row>
    <row r="55" ht="24" customHeight="1" spans="1:3" x14ac:dyDescent="0.25">
      <c r="A55" s="14"/>
      <c r="B55" s="14"/>
      <c r="C55" s="14"/>
    </row>
    <row r="56" ht="24" customHeight="1" spans="1:3" x14ac:dyDescent="0.25">
      <c r="A56" s="14"/>
      <c r="B56" s="14"/>
      <c r="C56" s="14"/>
    </row>
  </sheetData>
  <mergeCells count="1">
    <mergeCell ref="A54:C56"/>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31"/>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39" t="s">
        <v>154</v>
      </c>
    </row>
    <row r="2" ht="45" customHeight="1" spans="2:2" x14ac:dyDescent="0.25">
      <c r="B2" s="40" t="s">
        <v>155</v>
      </c>
    </row>
    <row r="4" ht="20" customHeight="1" spans="2:2" x14ac:dyDescent="0.25">
      <c r="B4" s="13" t="s">
        <v>156</v>
      </c>
    </row>
    <row r="5" ht="16" customHeight="1" spans="2:2" x14ac:dyDescent="0.25">
      <c r="B5" s="40" t="s">
        <v>157</v>
      </c>
    </row>
    <row r="6" ht="16" customHeight="1" spans="2:2" x14ac:dyDescent="0.25">
      <c r="B6" s="40" t="s">
        <v>158</v>
      </c>
    </row>
    <row r="7" ht="29" customHeight="1" spans="2:2" x14ac:dyDescent="0.25">
      <c r="B7" s="40" t="s">
        <v>159</v>
      </c>
    </row>
    <row r="9" ht="20" customHeight="1" spans="2:2" x14ac:dyDescent="0.25">
      <c r="B9" s="13" t="s">
        <v>160</v>
      </c>
    </row>
    <row r="10" ht="16" customHeight="1" spans="2:2" x14ac:dyDescent="0.25">
      <c r="B10" s="40" t="s">
        <v>161</v>
      </c>
    </row>
    <row r="11" ht="29" customHeight="1" spans="2:2" x14ac:dyDescent="0.25">
      <c r="B11" s="40" t="s">
        <v>162</v>
      </c>
    </row>
    <row r="12" ht="29" customHeight="1" spans="2:2" x14ac:dyDescent="0.25">
      <c r="B12" s="40" t="s">
        <v>163</v>
      </c>
    </row>
    <row r="14" ht="20" customHeight="1" spans="2:2" x14ac:dyDescent="0.25">
      <c r="B14" s="13" t="s">
        <v>164</v>
      </c>
    </row>
    <row r="15" ht="29" customHeight="1" spans="2:2" x14ac:dyDescent="0.25">
      <c r="B15" s="40" t="s">
        <v>165</v>
      </c>
    </row>
    <row r="16" ht="29" customHeight="1" spans="2:2" x14ac:dyDescent="0.25">
      <c r="B16" s="40" t="s">
        <v>166</v>
      </c>
    </row>
    <row r="17" ht="29" customHeight="1" spans="2:2" x14ac:dyDescent="0.25">
      <c r="B17" s="40" t="s">
        <v>167</v>
      </c>
    </row>
    <row r="18" ht="29" customHeight="1" spans="2:2" x14ac:dyDescent="0.25">
      <c r="B18" s="40" t="s">
        <v>168</v>
      </c>
    </row>
    <row r="19" ht="29" customHeight="1" spans="2:2" x14ac:dyDescent="0.25">
      <c r="B19" s="40" t="s">
        <v>169</v>
      </c>
    </row>
    <row r="21" ht="20" customHeight="1" spans="2:2" x14ac:dyDescent="0.25">
      <c r="B21" s="13" t="s">
        <v>170</v>
      </c>
    </row>
    <row r="22" ht="29" customHeight="1" spans="2:2" x14ac:dyDescent="0.25">
      <c r="B22" s="40" t="s">
        <v>171</v>
      </c>
    </row>
    <row r="23" ht="43.5" customHeight="1" spans="2:2" x14ac:dyDescent="0.25">
      <c r="B23" s="40" t="s">
        <v>172</v>
      </c>
    </row>
    <row r="24" ht="16" customHeight="1" spans="2:2" x14ac:dyDescent="0.25">
      <c r="B24" s="40" t="s">
        <v>173</v>
      </c>
    </row>
    <row r="26" spans="2:2" x14ac:dyDescent="0.25">
      <c r="B26" s="13" t="s">
        <v>174</v>
      </c>
    </row>
    <row r="27" spans="2:2" x14ac:dyDescent="0.25">
      <c r="B27" s="41" t="s">
        <v>175</v>
      </c>
    </row>
    <row r="28" spans="2:2" x14ac:dyDescent="0.25">
      <c r="B28" s="41" t="s">
        <v>176</v>
      </c>
    </row>
    <row r="29" spans="2:2" x14ac:dyDescent="0.25">
      <c r="B29" s="41" t="s">
        <v>177</v>
      </c>
    </row>
    <row r="31" ht="30" customHeight="1" spans="2:2" x14ac:dyDescent="0.25">
      <c r="B31" s="14" t="s">
        <v>178</v>
      </c>
    </row>
  </sheetData>
  <hyperlinks>
    <hyperlink ref="B27" r:id="rId1"/>
    <hyperlink ref="B28" r:id="rId2"/>
    <hyperlink ref="B29"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Einstellungen</vt:lpstr>
      <vt:lpstr>Jahresübersicht</vt:lpstr>
      <vt:lpstr>Jan</vt:lpstr>
      <vt:lpstr>Feb</vt:lpstr>
      <vt:lpstr>Mär</vt:lpstr>
      <vt:lpstr>Apr</vt:lpstr>
      <vt:lpstr>Mai</vt:lpstr>
      <vt:lpstr>Jun</vt:lpstr>
      <vt:lpstr>Jul</vt:lpstr>
      <vt:lpstr>Aug</vt:lpstr>
      <vt:lpstr>Sep</vt:lpstr>
      <vt:lpstr>Okt</vt:lpstr>
      <vt:lpstr>Nov</vt:lpstr>
      <vt:lpstr>Dez</vt:lpstr>
      <vt:lpstr>Beispiel</vt:lpstr>
      <vt:lpstr>Feiertage</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Arbeitszeiterfassung Vorlage (Jahresmappe)</dc:title>
  <dc:subject>Die Jahresmappe: zwölf Monatsblätter, Zeitkonto mit Übertrag, Urlaub und Krankheitstage. Mit Jahresübersicht als PDF.</dc:subject>
  <dc:description>Kostenlose Vorlage von www.teamspace.de, Stand Oktober 2026.</dc:description>
  <cp:keywords>Arbeitszeiterfassung Excel Vorlage, Vorlage, Excel</cp:keywords>
  <cp:category/>
  <cp:lastModifiedBy>teamspace</cp:lastModifiedBy>
  <dcterms:created xsi:type="dcterms:W3CDTF">2026-10-01T00:00:00Z</dcterms:created>
  <dcterms:modified xsi:type="dcterms:W3CDTF">2026-10-01T00:00:00Z</dcterms:modified>
</cp:coreProperties>
</file>